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465" activeTab="1"/>
  </bookViews>
  <sheets>
    <sheet name="príjmy 2008" sheetId="1" r:id="rId1"/>
    <sheet name="výdavky 2008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mesto</author>
  </authors>
  <commentList>
    <comment ref="D4" authorId="0">
      <text>
        <r>
          <rPr>
            <b/>
            <sz val="8"/>
            <rFont val="Tahoma"/>
            <family val="0"/>
          </rPr>
          <t>mesto:</t>
        </r>
        <r>
          <rPr>
            <sz val="8"/>
            <rFont val="Tahoma"/>
            <family val="0"/>
          </rPr>
          <t xml:space="preserve">
navýšenie o 5 % oproti minulému roku + zvýšenie o príjem za CMŠ. Štát CMŠ už nebude dotovať samostatne. Vchádzaj do podielových daní
</t>
        </r>
      </text>
    </comment>
    <comment ref="A41" authorId="0">
      <text>
        <r>
          <rPr>
            <b/>
            <sz val="8"/>
            <rFont val="Tahoma"/>
            <family val="0"/>
          </rPr>
          <t>mesto: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mesto: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mesto</author>
  </authors>
  <commentList>
    <comment ref="C416" authorId="0">
      <text>
        <r>
          <rPr>
            <b/>
            <sz val="8"/>
            <rFont val="Tahoma"/>
            <family val="0"/>
          </rPr>
          <t>mesto: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<sst xmlns="http://schemas.openxmlformats.org/spreadsheetml/2006/main" count="500" uniqueCount="354">
  <si>
    <t>bežné príjmy</t>
  </si>
  <si>
    <t>návrhy rozpočtov</t>
  </si>
  <si>
    <t>položka</t>
  </si>
  <si>
    <t>názov</t>
  </si>
  <si>
    <t>upravený rozpočet r. 2007 v tis. Sk</t>
  </si>
  <si>
    <t>návrh na rok  2008 v tis. Sk</t>
  </si>
  <si>
    <t>návrh na rok  2009 v tis. Sk</t>
  </si>
  <si>
    <t>návrh na rok  2010 v tis. Sk</t>
  </si>
  <si>
    <t>DzPFO - podielová daň</t>
  </si>
  <si>
    <t xml:space="preserve">Daň z pozemkov </t>
  </si>
  <si>
    <t xml:space="preserve">Daň zo stavieb </t>
  </si>
  <si>
    <t>za psa</t>
  </si>
  <si>
    <t>za zábavné hracie prístroje</t>
  </si>
  <si>
    <t xml:space="preserve">za ubyt.kapacitu </t>
  </si>
  <si>
    <t>za užívanie verejného priestranstva</t>
  </si>
  <si>
    <t>za zber komunálneho odpadu PO</t>
  </si>
  <si>
    <t>za zber komunálneho odpadu FO</t>
  </si>
  <si>
    <t>Daňové príjmy mesta spolu</t>
  </si>
  <si>
    <t>príjmy z prenajatých pozemkov</t>
  </si>
  <si>
    <t>príjmy z prenajatých budov, garáži a bytov</t>
  </si>
  <si>
    <t>Príjmy z nakladania majetku</t>
  </si>
  <si>
    <t>Správne poplatky</t>
  </si>
  <si>
    <t>Pokuty za porušenie predpisov</t>
  </si>
  <si>
    <t>služby za úhradu</t>
  </si>
  <si>
    <t>poplatky za MŠ (príjem MŠ)</t>
  </si>
  <si>
    <t>poplatky za znečisťovanie ovzdušia</t>
  </si>
  <si>
    <t>Príjmy z poplatkov mesta</t>
  </si>
  <si>
    <t>úroky z vkladov</t>
  </si>
  <si>
    <t xml:space="preserve">príjmy z výťažkov lotérií </t>
  </si>
  <si>
    <t>Ostatné finančné príjmy</t>
  </si>
  <si>
    <t>dotácia na cestnú dopravu</t>
  </si>
  <si>
    <t>dotácia na matriku</t>
  </si>
  <si>
    <t>dotácia školstvo - prenesené kompetencie ZŠ</t>
  </si>
  <si>
    <t>dotácia školstvo - prenesené kompetencie ZŠ Vzdel. Poukazy</t>
  </si>
  <si>
    <t>dotácia na stavebný úrad</t>
  </si>
  <si>
    <t>dotácia na životné prostredie</t>
  </si>
  <si>
    <t>dotácia na evid.obyv.</t>
  </si>
  <si>
    <t>dotácia na CMŠ Betlehem</t>
  </si>
  <si>
    <t>Decentralizačné dotácie spolu</t>
  </si>
  <si>
    <t>Príjmy mesta na ZŠ</t>
  </si>
  <si>
    <t>Čisté príjmy mesta</t>
  </si>
  <si>
    <t>Príjmy mesta celkom</t>
  </si>
  <si>
    <t>Spracovala: Ing. Fiamová, prednostka MsÚ, 20. 10. 2007</t>
  </si>
  <si>
    <t>Predkladá: Ing. Alexander Achberger,  primátor mesta Svätý Jur</t>
  </si>
  <si>
    <t>Schválený rozpočet mesta Svätý Jur na rok 2008  v tis. Sk</t>
  </si>
  <si>
    <t>dané na zverejnenie pred schválením dňa 21.10.2007</t>
  </si>
  <si>
    <t>Schválené na MsZ dňa 20.11.2007</t>
  </si>
  <si>
    <t>vyvesené dňa 22. 11. 2007</t>
  </si>
  <si>
    <t>zvesené dňa 10. 12. 2007</t>
  </si>
  <si>
    <t>Návrhy rozpočtov</t>
  </si>
  <si>
    <t>funkčná klasifikácia</t>
  </si>
  <si>
    <t xml:space="preserve">položka </t>
  </si>
  <si>
    <t>rozpočet upravený v r. 2003</t>
  </si>
  <si>
    <t>rok 2004</t>
  </si>
  <si>
    <t>Alternatíva 2</t>
  </si>
  <si>
    <t>Alternatíva 3 koalícia DS-SDKU</t>
  </si>
  <si>
    <t>upravený rozpočet roku  2007</t>
  </si>
  <si>
    <t>rok 2008</t>
  </si>
  <si>
    <t>rok 2009</t>
  </si>
  <si>
    <t>rok 2010</t>
  </si>
  <si>
    <t>rozdiel 2007/2008</t>
  </si>
  <si>
    <t>01.1.1.6</t>
  </si>
  <si>
    <t>tarifný plat - primátor</t>
  </si>
  <si>
    <t>odchodné, odstupné</t>
  </si>
  <si>
    <t>odmeny</t>
  </si>
  <si>
    <t>zdravotné poistenie</t>
  </si>
  <si>
    <t>nemocenské poistenie</t>
  </si>
  <si>
    <t>starobné poistenie</t>
  </si>
  <si>
    <t xml:space="preserve">úrazové poistenie </t>
  </si>
  <si>
    <t xml:space="preserve">invalidné poistenie </t>
  </si>
  <si>
    <t>poistenie v nezamestnanosti</t>
  </si>
  <si>
    <t xml:space="preserve">fond rezerv </t>
  </si>
  <si>
    <t>stravovanie</t>
  </si>
  <si>
    <t>odmeny poslancom</t>
  </si>
  <si>
    <t>odmeny členom komisií a tajom.</t>
  </si>
  <si>
    <t>odmeny - zástupca primátora</t>
  </si>
  <si>
    <t>MEDZISÚČET</t>
  </si>
  <si>
    <t>tarifný plat</t>
  </si>
  <si>
    <t>osobný príplatok</t>
  </si>
  <si>
    <t>za riadenie</t>
  </si>
  <si>
    <t>15 % zvýšenie za obce</t>
  </si>
  <si>
    <t>odchodné</t>
  </si>
  <si>
    <t xml:space="preserve">odmeny </t>
  </si>
  <si>
    <t>Všeob zdr.poisť</t>
  </si>
  <si>
    <t>Spoločná zdr. Poisť.</t>
  </si>
  <si>
    <t>Zdravotné poistenie ostatne</t>
  </si>
  <si>
    <t>NP- poplatok za nesplnenie podmienky zamestnávania zdravot.postihnutých</t>
  </si>
  <si>
    <t>Príspevok do DDP</t>
  </si>
  <si>
    <t>Mzdové náklady verejnej správy aj s primátorom a poslancami</t>
  </si>
  <si>
    <t>cestovné tuzemské</t>
  </si>
  <si>
    <t>cestovné zahraničné</t>
  </si>
  <si>
    <t>elektrická energia</t>
  </si>
  <si>
    <t>plyn</t>
  </si>
  <si>
    <t>vodné, stočné</t>
  </si>
  <si>
    <t>telefónne</t>
  </si>
  <si>
    <t>poštovné</t>
  </si>
  <si>
    <t xml:space="preserve">Výpočtová technika </t>
  </si>
  <si>
    <t>telekomunikačná technika</t>
  </si>
  <si>
    <t>kancelárske stroje - vybavenie</t>
  </si>
  <si>
    <t>kancelárske potreby - materiál a súčiastky</t>
  </si>
  <si>
    <t>papier</t>
  </si>
  <si>
    <t>čistiace a hyg.potreby</t>
  </si>
  <si>
    <t>tlačivá</t>
  </si>
  <si>
    <t>knihy, časopisy, noviny</t>
  </si>
  <si>
    <t>nehmotný majetok</t>
  </si>
  <si>
    <t>reprezentačné výdavky</t>
  </si>
  <si>
    <t>palivo</t>
  </si>
  <si>
    <t>servis, údržba</t>
  </si>
  <si>
    <t>zákonne poistenie /havarijne/</t>
  </si>
  <si>
    <t>dialničné známky, parkov.karty</t>
  </si>
  <si>
    <t>údržba výpočt.techniky</t>
  </si>
  <si>
    <t>údržba telekom.techniky</t>
  </si>
  <si>
    <t>údržba admin.budov, kotlov</t>
  </si>
  <si>
    <t>propagácia, reklama a inzercia</t>
  </si>
  <si>
    <t>Odvod odpadu</t>
  </si>
  <si>
    <t>revízie a kontroly zariadení</t>
  </si>
  <si>
    <t>Údržba serveru a PC siete, antivir, ucto,</t>
  </si>
  <si>
    <t>ochrana objektov</t>
  </si>
  <si>
    <t>poplatky banke</t>
  </si>
  <si>
    <t>poistné</t>
  </si>
  <si>
    <t>prídel do soc.fondu</t>
  </si>
  <si>
    <t>internet DoVP</t>
  </si>
  <si>
    <t>iné dohody o VP</t>
  </si>
  <si>
    <t>DoVP - roznos platob.výmerov</t>
  </si>
  <si>
    <t>dávky počas PN</t>
  </si>
  <si>
    <t>Medzisúčet za FK 01.1.1.6</t>
  </si>
  <si>
    <t>Preneseny výkon štátnej správy</t>
  </si>
  <si>
    <t xml:space="preserve">01.1.1.6 </t>
  </si>
  <si>
    <t>Kód zdroja 111 prenes. funkcie štátu (stav.úrad, ŽP, ev.obyv, ..) výdavky vo výške prijatej dotácie</t>
  </si>
  <si>
    <t>62xxxx</t>
  </si>
  <si>
    <t>odvody do poisťovní</t>
  </si>
  <si>
    <t>elektrická energia + plyn</t>
  </si>
  <si>
    <t>vodné stočné</t>
  </si>
  <si>
    <t xml:space="preserve">kancelárske potreby </t>
  </si>
  <si>
    <t>Stravovanie</t>
  </si>
  <si>
    <t>Medzisúčet za FK 01.1.1.6 KZ 111</t>
  </si>
  <si>
    <t>01.1.2</t>
  </si>
  <si>
    <t>odmeny a životné jubileá</t>
  </si>
  <si>
    <t>audit</t>
  </si>
  <si>
    <t>H.kontrol.</t>
  </si>
  <si>
    <t>audítorske služby</t>
  </si>
  <si>
    <t>hlavný kontrolór - mzda</t>
  </si>
  <si>
    <t>Medzisúčet za FK 01.1.2.x</t>
  </si>
  <si>
    <t>01.1.xx</t>
  </si>
  <si>
    <t>Súčet za FK 01.1.x.x</t>
  </si>
  <si>
    <t>Prenesený výkon štátnej správy</t>
  </si>
  <si>
    <t>01.3.3</t>
  </si>
  <si>
    <t>Kód zdroja 111 prenesené funkcie štátu (matrika) výdavky vo výške prijatej dotácie</t>
  </si>
  <si>
    <t>odovody do poist.fondov</t>
  </si>
  <si>
    <t>Medzisúčet za FK 01.3.3.x</t>
  </si>
  <si>
    <t>01.x.xx</t>
  </si>
  <si>
    <t>Súčet za FK 01.x.x.x</t>
  </si>
  <si>
    <t>03.2.0</t>
  </si>
  <si>
    <t>Požiarný zbor - založenie</t>
  </si>
  <si>
    <t>požiarná ochrana</t>
  </si>
  <si>
    <t>revízie a kontroly zariadení + Požiarná ochrana LIVONEC</t>
  </si>
  <si>
    <t>odmeny za ďalšie práce mimo PP</t>
  </si>
  <si>
    <t>03.x.xx</t>
  </si>
  <si>
    <t>Súčet za FK 03.x.x.x</t>
  </si>
  <si>
    <t>04.2.1</t>
  </si>
  <si>
    <t>deratizácia a dezinfekcia</t>
  </si>
  <si>
    <t>Poľnohospodárstvo</t>
  </si>
  <si>
    <t>04.5.1.3</t>
  </si>
  <si>
    <t>elektrická energia (semafor)</t>
  </si>
  <si>
    <t>Cestná doprava</t>
  </si>
  <si>
    <t>posypový materiál</t>
  </si>
  <si>
    <t>údržba ciest, chodníkov</t>
  </si>
  <si>
    <t>zimná údržba</t>
  </si>
  <si>
    <t>04.x.xx</t>
  </si>
  <si>
    <t>Súčet za FK 04.x.x.x</t>
  </si>
  <si>
    <t>05.1.0</t>
  </si>
  <si>
    <t>Tarifný plat</t>
  </si>
  <si>
    <t>Ochrana ŽP - čističi komunik.</t>
  </si>
  <si>
    <t>osobný</t>
  </si>
  <si>
    <t>odchodne, jubilea</t>
  </si>
  <si>
    <t>materiál, súčiastky</t>
  </si>
  <si>
    <t>bielizeň, súčasti odevov</t>
  </si>
  <si>
    <t>Odvoz všet. druhov odpadu</t>
  </si>
  <si>
    <t>odmeny -ďalšie práce mimo PP</t>
  </si>
  <si>
    <t>Medzisúčet za FK 05.1.0.x</t>
  </si>
  <si>
    <t>05.2.0</t>
  </si>
  <si>
    <t>Ochrana ŽP - vodné toky</t>
  </si>
  <si>
    <t>oprava fontány</t>
  </si>
  <si>
    <t>oprava a údržba detských ihrísk</t>
  </si>
  <si>
    <t>čistenie potokov</t>
  </si>
  <si>
    <t>Medzisúčet za FK 05.2.0.x</t>
  </si>
  <si>
    <t>05.3.0</t>
  </si>
  <si>
    <t>sadenice, stromky, kríky</t>
  </si>
  <si>
    <t>Ochrana ŽP - zeleň - parkari</t>
  </si>
  <si>
    <t>všeob.materiál - parkari</t>
  </si>
  <si>
    <t>údržba verejnej zelene</t>
  </si>
  <si>
    <t>Medzisúčet za FK 05.3.0.x</t>
  </si>
  <si>
    <t>05.x.xx</t>
  </si>
  <si>
    <t>Súčet za FK 05.x.x.x</t>
  </si>
  <si>
    <t>06.2.0</t>
  </si>
  <si>
    <t>Verejné pracovné činnosti</t>
  </si>
  <si>
    <t>kancelárske potreby, materiál</t>
  </si>
  <si>
    <t>propagácia reklama</t>
  </si>
  <si>
    <t>inzercia</t>
  </si>
  <si>
    <t>advokátske a právne služby</t>
  </si>
  <si>
    <t>znalecké posudky</t>
  </si>
  <si>
    <t>výdavky a úhradu daní a ciel</t>
  </si>
  <si>
    <t>Medzisúčet za FK 06.2.0.x</t>
  </si>
  <si>
    <t>06.4.0</t>
  </si>
  <si>
    <t>Verejné osvetlenie</t>
  </si>
  <si>
    <t>vianočná výzdoba mesta</t>
  </si>
  <si>
    <t>údržba verejného osvetlenia</t>
  </si>
  <si>
    <t>Medzisúčet za FK 06.4.0.x</t>
  </si>
  <si>
    <t>06.6.0</t>
  </si>
  <si>
    <t>Bývanie občianska vybavenosť</t>
  </si>
  <si>
    <t>plyn, para</t>
  </si>
  <si>
    <t>stočné z námestí, ciest a iných plôch</t>
  </si>
  <si>
    <t>material a súčiastky</t>
  </si>
  <si>
    <t>údržba budov</t>
  </si>
  <si>
    <t>údržba vodovodu a kanalizácií</t>
  </si>
  <si>
    <t>Zdravot.stred.</t>
  </si>
  <si>
    <t>revízie a kotroly zariadení</t>
  </si>
  <si>
    <t>učitel.byt</t>
  </si>
  <si>
    <t>štúdie a expertízy, posudky</t>
  </si>
  <si>
    <t>Medzisúčet za FK 06.6.0.x</t>
  </si>
  <si>
    <t>06.x.xx</t>
  </si>
  <si>
    <t>Súčet za FK 06.x.x.x</t>
  </si>
  <si>
    <t>08.1.0</t>
  </si>
  <si>
    <t>bežné transfery šport.organ.</t>
  </si>
  <si>
    <t>šport</t>
  </si>
  <si>
    <t>08.2.0.7</t>
  </si>
  <si>
    <t>údržba hradieb a objektov</t>
  </si>
  <si>
    <t>pamiatková starostlivosť</t>
  </si>
  <si>
    <t>08.2.0.9</t>
  </si>
  <si>
    <t xml:space="preserve">elektrická energia </t>
  </si>
  <si>
    <t>vodné a stočné</t>
  </si>
  <si>
    <t>kultúra</t>
  </si>
  <si>
    <t>bábkové d.</t>
  </si>
  <si>
    <t>materiál a súčiastky</t>
  </si>
  <si>
    <t>oprava bábkového divadla</t>
  </si>
  <si>
    <t>športové a kult.podujatia komisie</t>
  </si>
  <si>
    <t>propagácia a reklama</t>
  </si>
  <si>
    <t>Všeobecné služby HODY</t>
  </si>
  <si>
    <t>Medzisúčet za FK 08.2.0.9</t>
  </si>
  <si>
    <t>08.3.0</t>
  </si>
  <si>
    <t>údržba miestneho rozhlasu</t>
  </si>
  <si>
    <t>miestny rozhlas</t>
  </si>
  <si>
    <t>Medzisúčet za FK 08.3.0.x</t>
  </si>
  <si>
    <t>08.4.0</t>
  </si>
  <si>
    <t>vodné stočné (dolný cintor.)</t>
  </si>
  <si>
    <t>náboženské a iné</t>
  </si>
  <si>
    <t>kvety, vence (pri obradoch)</t>
  </si>
  <si>
    <t>vežové hodiny, údržba, el.en.</t>
  </si>
  <si>
    <t>údržba cintorínov a domu smútku</t>
  </si>
  <si>
    <t>transfer nezisk.organizáciam</t>
  </si>
  <si>
    <t>Medzisúčet za FK 08.4.0.x</t>
  </si>
  <si>
    <t>08.6.0</t>
  </si>
  <si>
    <t>členské príspevky ZMOS ...</t>
  </si>
  <si>
    <t>kultúrne a náboženské služby</t>
  </si>
  <si>
    <t>štatút mestského cintorína</t>
  </si>
  <si>
    <t>Medzisúčet za FK 08.6.0.x</t>
  </si>
  <si>
    <t>08.x.xx</t>
  </si>
  <si>
    <t>Súčet za FK 08.x.x.x</t>
  </si>
  <si>
    <t>09.5.0.1</t>
  </si>
  <si>
    <t>školenia, kurzy MsU</t>
  </si>
  <si>
    <t>vzdelanie</t>
  </si>
  <si>
    <t>Medzisúčet za FK 09.5.0.1</t>
  </si>
  <si>
    <t>09.x.xx</t>
  </si>
  <si>
    <t>Súčet za FK 09.x.x.x</t>
  </si>
  <si>
    <t>10.1.2.3</t>
  </si>
  <si>
    <t>Ďalšie soc. služby - opatrovat. služby</t>
  </si>
  <si>
    <t>úrazové poistenie</t>
  </si>
  <si>
    <t>Privilégium -opatrovateľstvo</t>
  </si>
  <si>
    <t>Medzisúčet za FK 10.2.0.1</t>
  </si>
  <si>
    <t>10.2.0.1</t>
  </si>
  <si>
    <t>klub dôchodcov</t>
  </si>
  <si>
    <t>kancelársky materiál</t>
  </si>
  <si>
    <t>knihy, časopisy</t>
  </si>
  <si>
    <t>prepravné</t>
  </si>
  <si>
    <t>10.2.0.2</t>
  </si>
  <si>
    <t>obedy- stravovanie dôchodcov</t>
  </si>
  <si>
    <t>sociálne služby - staroba</t>
  </si>
  <si>
    <t>ostat.dávky- jubilanti</t>
  </si>
  <si>
    <t>ostat.dávky- jubilanti 90 roční</t>
  </si>
  <si>
    <t>Medzisúčet za FK 10.2.0.2</t>
  </si>
  <si>
    <t>10.7.0.1</t>
  </si>
  <si>
    <t>pohrebné trovy na nákl. obce</t>
  </si>
  <si>
    <t>soc. dávky občanom v hmotnej núdzi</t>
  </si>
  <si>
    <t>jednorázové soc.dávky</t>
  </si>
  <si>
    <t>príspevok na poplatok za TKO</t>
  </si>
  <si>
    <t>príspevok pri narodení dieťaťa</t>
  </si>
  <si>
    <t>hmotná núdza</t>
  </si>
  <si>
    <t>zdravotne postihnutí dospelí</t>
  </si>
  <si>
    <t>zdravotne postihnuté deti</t>
  </si>
  <si>
    <t>deň detí</t>
  </si>
  <si>
    <t>Mikuláš</t>
  </si>
  <si>
    <t>deň matiek</t>
  </si>
  <si>
    <t>príspevok na podporu úpravy rod.pomerov</t>
  </si>
  <si>
    <t>Medzisúčet za FK 10.7.0.1</t>
  </si>
  <si>
    <t>10.x.xx</t>
  </si>
  <si>
    <t>Súčet za FK 10.x.x.x</t>
  </si>
  <si>
    <t>Bežné výdavky mesta bez školstva</t>
  </si>
  <si>
    <t>Rozpočet - školstvo</t>
  </si>
  <si>
    <t>MŠ Pezinská, Felcánová a Bratislavská  sú originálne funkcie mesta. CMŠ Betlehem bola v roku 2007 prenesenou funkciou štátu, no od 1. 1. 2008 je originálnou funkciou mesta. T.j. štát neposkytuje priamu dotáciu pre CMŠ, ale dotáciu pre CMŠ určuje mesto podľa vlastného uváženia z podielových daní.</t>
  </si>
  <si>
    <t>Základná škola je prenesenou funkciou štátu na mesto, t.j. dotáciu získava prostredníctvom mesta, no jej výšku určuje MŠ SR prostredníctvom MFSR. Tak isto i výšku dotácie na vzdelávacie poukazy poskytuje štát prostredníctvom mesta. Tu mesto nemôže meniť výšku poskytnutej dotácie.</t>
  </si>
  <si>
    <t>ŠKD a ZUŠ sú originálne funkcie mesta, ich dotáciu určuje mesto podľa vlastného uváženia z podielových daní. Pri výpočte ich dotácie MsÚ postupoval podľa skutočného počtu detí prepočítaného na kalendárny rok a odporučaného normatívu MŠ SR.</t>
  </si>
  <si>
    <t>funkčná klasif.</t>
  </si>
  <si>
    <t>ekonom. Klasifik.</t>
  </si>
  <si>
    <t>popis</t>
  </si>
  <si>
    <t>Celkový rozpočet</t>
  </si>
  <si>
    <t>rozpočet r. 2004</t>
  </si>
  <si>
    <t>rok 2007</t>
  </si>
  <si>
    <t>09.1.1.1</t>
  </si>
  <si>
    <t>MŠ Pezinská</t>
  </si>
  <si>
    <t>ďalší plat, odmeny</t>
  </si>
  <si>
    <t>invalidné poistenie</t>
  </si>
  <si>
    <t>fond rezerv</t>
  </si>
  <si>
    <t>súčet mzdy</t>
  </si>
  <si>
    <t>energie</t>
  </si>
  <si>
    <t>poštové a telekom.služby</t>
  </si>
  <si>
    <t>všeobecný materiál</t>
  </si>
  <si>
    <t>opravy  školských zariaď</t>
  </si>
  <si>
    <t>nájomné pozemkov</t>
  </si>
  <si>
    <t>všeobecné služby</t>
  </si>
  <si>
    <t>sociálny fond</t>
  </si>
  <si>
    <t>nemocenské dávky</t>
  </si>
  <si>
    <t>Súčet za T a S</t>
  </si>
  <si>
    <t>Súčet za MŠ Pezinská</t>
  </si>
  <si>
    <t>MŠ Felcánová</t>
  </si>
  <si>
    <t>odmeny - jubileá</t>
  </si>
  <si>
    <t>Súčet za MŠ Felcánová</t>
  </si>
  <si>
    <t>MŠ Bratislavská</t>
  </si>
  <si>
    <t>Súčet za MŠ Bratislavská</t>
  </si>
  <si>
    <t>CMŠ Betlehem</t>
  </si>
  <si>
    <t>09.1.2.1</t>
  </si>
  <si>
    <t>transfer RO ZŠ prenesené kompetencie</t>
  </si>
  <si>
    <t>transfer RO ZŠ vzdelávacie poukazy</t>
  </si>
  <si>
    <t>transfer družine ZŠ</t>
  </si>
  <si>
    <t>transfer RO ZUŠ</t>
  </si>
  <si>
    <t>09.6.0.1</t>
  </si>
  <si>
    <t>ŠJ Kollárová</t>
  </si>
  <si>
    <t>palivá</t>
  </si>
  <si>
    <t>Súčet za ŠJ Kollárová</t>
  </si>
  <si>
    <t>Bežné výdavky školstvo</t>
  </si>
  <si>
    <t>Rozpočet ZŠ</t>
  </si>
  <si>
    <t>Rozpočet ŠKD</t>
  </si>
  <si>
    <t>Rozpočet ZUŠ</t>
  </si>
  <si>
    <t>Bežné výdavky mesta bez školstva s právnou subjektivitou</t>
  </si>
  <si>
    <t>Bežné výdavky mesta celkom</t>
  </si>
  <si>
    <t>Bežné príjmy celkom</t>
  </si>
  <si>
    <t>Rozdiel celkom</t>
  </si>
  <si>
    <t>Spracovala Ing. Fiamová, prednostka MsÚ, 20. 10. 2007</t>
  </si>
  <si>
    <t>Predkladá: Ing. Alexander Achberger, primátor mesta Svätý Jur</t>
  </si>
  <si>
    <t>Návrh vyvesený dňa</t>
  </si>
  <si>
    <t>Po schválení</t>
  </si>
  <si>
    <t>Vyvesené dňa</t>
  </si>
  <si>
    <t>Zvesené dňa</t>
  </si>
  <si>
    <t>bežné výdavky</t>
  </si>
  <si>
    <t>Schválený rozpočet mesta Svätý Jur na rok 2008 v tis. Sk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</si>
</sst>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.0"/>
  </numFmts>
  <fonts count="21"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sz val="18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42"/>
        <bgColor indexed="64"/>
      </patternFill>
    </fill>
    <fill>
      <patternFill patternType="gray125">
        <bgColor indexed="43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thick"/>
      <right style="thin"/>
      <top style="medium"/>
      <bottom style="medium"/>
    </border>
    <border>
      <left style="thick"/>
      <right>
        <color indexed="63"/>
      </right>
      <top style="hair"/>
      <bottom>
        <color indexed="63"/>
      </bottom>
    </border>
    <border>
      <left style="dotted"/>
      <right style="thick"/>
      <top>
        <color indexed="63"/>
      </top>
      <bottom style="dotted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3" fillId="0" borderId="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3" fontId="3" fillId="0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wrapText="1"/>
    </xf>
    <xf numFmtId="3" fontId="5" fillId="0" borderId="7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wrapText="1"/>
    </xf>
    <xf numFmtId="3" fontId="5" fillId="0" borderId="8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3" fontId="6" fillId="3" borderId="7" xfId="0" applyNumberFormat="1" applyFont="1" applyFill="1" applyBorder="1" applyAlignment="1">
      <alignment wrapText="1"/>
    </xf>
    <xf numFmtId="3" fontId="6" fillId="4" borderId="5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3" fontId="0" fillId="0" borderId="0" xfId="0" applyNumberFormat="1" applyAlignment="1">
      <alignment horizontal="left"/>
    </xf>
    <xf numFmtId="3" fontId="10" fillId="0" borderId="0" xfId="0" applyNumberFormat="1" applyFont="1" applyAlignment="1">
      <alignment horizontal="left"/>
    </xf>
    <xf numFmtId="3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6" fillId="3" borderId="5" xfId="0" applyNumberFormat="1" applyFont="1" applyFill="1" applyBorder="1" applyAlignment="1">
      <alignment/>
    </xf>
    <xf numFmtId="3" fontId="11" fillId="0" borderId="9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13" xfId="0" applyNumberFormat="1" applyFill="1" applyBorder="1" applyAlignment="1">
      <alignment/>
    </xf>
    <xf numFmtId="165" fontId="10" fillId="0" borderId="1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 wrapText="1"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165" fontId="12" fillId="0" borderId="4" xfId="0" applyNumberFormat="1" applyFont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 wrapText="1"/>
    </xf>
    <xf numFmtId="3" fontId="12" fillId="2" borderId="4" xfId="0" applyNumberFormat="1" applyFont="1" applyFill="1" applyBorder="1" applyAlignment="1">
      <alignment horizontal="center" wrapText="1"/>
    </xf>
    <xf numFmtId="165" fontId="12" fillId="0" borderId="16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1" fillId="0" borderId="9" xfId="0" applyFont="1" applyBorder="1" applyAlignment="1">
      <alignment horizontal="center" vertical="center" textRotation="90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/>
    </xf>
    <xf numFmtId="3" fontId="0" fillId="0" borderId="19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0" fontId="2" fillId="0" borderId="9" xfId="0" applyFont="1" applyBorder="1" applyAlignment="1">
      <alignment horizontal="center" textRotation="90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left"/>
    </xf>
    <xf numFmtId="0" fontId="3" fillId="0" borderId="7" xfId="0" applyFont="1" applyBorder="1" applyAlignment="1">
      <alignment/>
    </xf>
    <xf numFmtId="165" fontId="0" fillId="0" borderId="5" xfId="0" applyNumberForma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165" fontId="3" fillId="0" borderId="21" xfId="0" applyNumberFormat="1" applyFont="1" applyBorder="1" applyAlignment="1">
      <alignment/>
    </xf>
    <xf numFmtId="165" fontId="10" fillId="0" borderId="4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3" fontId="0" fillId="2" borderId="23" xfId="0" applyNumberFormat="1" applyFill="1" applyBorder="1" applyAlignment="1">
      <alignment/>
    </xf>
    <xf numFmtId="0" fontId="0" fillId="0" borderId="9" xfId="0" applyBorder="1" applyAlignment="1">
      <alignment/>
    </xf>
    <xf numFmtId="0" fontId="13" fillId="0" borderId="19" xfId="0" applyFont="1" applyBorder="1" applyAlignment="1">
      <alignment wrapText="1"/>
    </xf>
    <xf numFmtId="0" fontId="3" fillId="0" borderId="2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3" fillId="0" borderId="8" xfId="0" applyNumberFormat="1" applyFont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65" fontId="3" fillId="0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5" fontId="3" fillId="0" borderId="13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165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5" fontId="0" fillId="0" borderId="29" xfId="0" applyNumberFormat="1" applyBorder="1" applyAlignment="1">
      <alignment/>
    </xf>
    <xf numFmtId="0" fontId="13" fillId="0" borderId="19" xfId="0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31" xfId="0" applyFont="1" applyBorder="1" applyAlignment="1">
      <alignment/>
    </xf>
    <xf numFmtId="165" fontId="3" fillId="0" borderId="31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165" fontId="10" fillId="0" borderId="32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65" fontId="10" fillId="0" borderId="29" xfId="0" applyNumberFormat="1" applyFont="1" applyBorder="1" applyAlignment="1">
      <alignment/>
    </xf>
    <xf numFmtId="49" fontId="3" fillId="5" borderId="26" xfId="0" applyNumberFormat="1" applyFont="1" applyFill="1" applyBorder="1" applyAlignment="1">
      <alignment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/>
    </xf>
    <xf numFmtId="165" fontId="0" fillId="5" borderId="18" xfId="0" applyNumberFormat="1" applyFill="1" applyBorder="1" applyAlignment="1">
      <alignment/>
    </xf>
    <xf numFmtId="3" fontId="0" fillId="5" borderId="18" xfId="0" applyNumberFormat="1" applyFill="1" applyBorder="1" applyAlignment="1">
      <alignment/>
    </xf>
    <xf numFmtId="165" fontId="10" fillId="5" borderId="27" xfId="0" applyNumberFormat="1" applyFont="1" applyFill="1" applyBorder="1" applyAlignment="1">
      <alignment/>
    </xf>
    <xf numFmtId="49" fontId="14" fillId="5" borderId="28" xfId="0" applyNumberFormat="1" applyFont="1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left"/>
    </xf>
    <xf numFmtId="0" fontId="0" fillId="5" borderId="19" xfId="0" applyFill="1" applyBorder="1" applyAlignment="1">
      <alignment/>
    </xf>
    <xf numFmtId="165" fontId="0" fillId="5" borderId="19" xfId="0" applyNumberFormat="1" applyFill="1" applyBorder="1" applyAlignment="1">
      <alignment/>
    </xf>
    <xf numFmtId="3" fontId="0" fillId="5" borderId="19" xfId="0" applyNumberFormat="1" applyFill="1" applyBorder="1" applyAlignment="1">
      <alignment/>
    </xf>
    <xf numFmtId="165" fontId="10" fillId="5" borderId="29" xfId="0" applyNumberFormat="1" applyFont="1" applyFill="1" applyBorder="1" applyAlignment="1">
      <alignment/>
    </xf>
    <xf numFmtId="49" fontId="14" fillId="5" borderId="30" xfId="0" applyNumberFormat="1" applyFont="1" applyFill="1" applyBorder="1" applyAlignment="1">
      <alignment horizontal="center" vertical="center" textRotation="90" wrapText="1"/>
    </xf>
    <xf numFmtId="0" fontId="0" fillId="5" borderId="10" xfId="0" applyFill="1" applyBorder="1" applyAlignment="1">
      <alignment horizontal="left"/>
    </xf>
    <xf numFmtId="0" fontId="3" fillId="5" borderId="31" xfId="0" applyFont="1" applyFill="1" applyBorder="1" applyAlignment="1">
      <alignment/>
    </xf>
    <xf numFmtId="165" fontId="3" fillId="5" borderId="31" xfId="0" applyNumberFormat="1" applyFont="1" applyFill="1" applyBorder="1" applyAlignment="1">
      <alignment/>
    </xf>
    <xf numFmtId="3" fontId="3" fillId="5" borderId="31" xfId="0" applyNumberFormat="1" applyFont="1" applyFill="1" applyBorder="1" applyAlignment="1">
      <alignment/>
    </xf>
    <xf numFmtId="165" fontId="10" fillId="5" borderId="32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165" fontId="0" fillId="0" borderId="34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0" fillId="2" borderId="34" xfId="0" applyNumberFormat="1" applyFill="1" applyBorder="1" applyAlignment="1">
      <alignment/>
    </xf>
    <xf numFmtId="49" fontId="0" fillId="0" borderId="28" xfId="0" applyNumberFormat="1" applyBorder="1" applyAlignment="1">
      <alignment/>
    </xf>
    <xf numFmtId="0" fontId="3" fillId="0" borderId="35" xfId="0" applyFont="1" applyBorder="1" applyAlignment="1">
      <alignment/>
    </xf>
    <xf numFmtId="165" fontId="3" fillId="0" borderId="36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49" fontId="5" fillId="1" borderId="7" xfId="0" applyNumberFormat="1" applyFont="1" applyFill="1" applyBorder="1" applyAlignment="1">
      <alignment/>
    </xf>
    <xf numFmtId="0" fontId="5" fillId="1" borderId="5" xfId="0" applyFont="1" applyFill="1" applyBorder="1" applyAlignment="1">
      <alignment horizontal="left"/>
    </xf>
    <xf numFmtId="0" fontId="5" fillId="1" borderId="5" xfId="0" applyFont="1" applyFill="1" applyBorder="1" applyAlignment="1">
      <alignment/>
    </xf>
    <xf numFmtId="165" fontId="5" fillId="1" borderId="5" xfId="0" applyNumberFormat="1" applyFont="1" applyFill="1" applyBorder="1" applyAlignment="1">
      <alignment/>
    </xf>
    <xf numFmtId="165" fontId="5" fillId="1" borderId="6" xfId="0" applyNumberFormat="1" applyFont="1" applyFill="1" applyBorder="1" applyAlignment="1">
      <alignment/>
    </xf>
    <xf numFmtId="3" fontId="5" fillId="1" borderId="5" xfId="0" applyNumberFormat="1" applyFont="1" applyFill="1" applyBorder="1" applyAlignment="1">
      <alignment/>
    </xf>
    <xf numFmtId="3" fontId="5" fillId="6" borderId="5" xfId="0" applyNumberFormat="1" applyFont="1" applyFill="1" applyBorder="1" applyAlignment="1">
      <alignment/>
    </xf>
    <xf numFmtId="165" fontId="5" fillId="1" borderId="21" xfId="0" applyNumberFormat="1" applyFont="1" applyFill="1" applyBorder="1" applyAlignment="1">
      <alignment/>
    </xf>
    <xf numFmtId="165" fontId="10" fillId="1" borderId="4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65" fontId="10" fillId="0" borderId="27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10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5" borderId="27" xfId="0" applyNumberFormat="1" applyFill="1" applyBorder="1" applyAlignment="1">
      <alignment/>
    </xf>
    <xf numFmtId="165" fontId="0" fillId="5" borderId="29" xfId="0" applyNumberFormat="1" applyFill="1" applyBorder="1" applyAlignment="1">
      <alignment/>
    </xf>
    <xf numFmtId="0" fontId="15" fillId="0" borderId="0" xfId="0" applyFont="1" applyAlignment="1">
      <alignment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/>
    </xf>
    <xf numFmtId="49" fontId="0" fillId="5" borderId="28" xfId="0" applyNumberFormat="1" applyFill="1" applyBorder="1" applyAlignment="1">
      <alignment/>
    </xf>
    <xf numFmtId="0" fontId="0" fillId="5" borderId="0" xfId="0" applyFill="1" applyBorder="1" applyAlignment="1">
      <alignment horizontal="left"/>
    </xf>
    <xf numFmtId="0" fontId="3" fillId="5" borderId="35" xfId="0" applyFont="1" applyFill="1" applyBorder="1" applyAlignment="1">
      <alignment/>
    </xf>
    <xf numFmtId="165" fontId="3" fillId="5" borderId="35" xfId="0" applyNumberFormat="1" applyFont="1" applyFill="1" applyBorder="1" applyAlignment="1">
      <alignment/>
    </xf>
    <xf numFmtId="3" fontId="3" fillId="5" borderId="35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49" fontId="5" fillId="0" borderId="9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ont="1" applyFill="1" applyBorder="1" applyAlignment="1">
      <alignment/>
    </xf>
    <xf numFmtId="165" fontId="0" fillId="7" borderId="18" xfId="0" applyNumberForma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2" borderId="18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 horizontal="center" wrapText="1"/>
    </xf>
    <xf numFmtId="3" fontId="4" fillId="0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49" fontId="0" fillId="0" borderId="9" xfId="0" applyNumberFormat="1" applyBorder="1" applyAlignment="1">
      <alignment/>
    </xf>
    <xf numFmtId="0" fontId="9" fillId="0" borderId="19" xfId="0" applyFont="1" applyBorder="1" applyAlignment="1">
      <alignment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/>
    </xf>
    <xf numFmtId="165" fontId="0" fillId="0" borderId="38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3" fontId="0" fillId="2" borderId="38" xfId="0" applyNumberFormat="1" applyFill="1" applyBorder="1" applyAlignment="1">
      <alignment/>
    </xf>
    <xf numFmtId="49" fontId="5" fillId="1" borderId="39" xfId="0" applyNumberFormat="1" applyFont="1" applyFill="1" applyBorder="1" applyAlignment="1">
      <alignment/>
    </xf>
    <xf numFmtId="165" fontId="10" fillId="1" borderId="16" xfId="0" applyNumberFormat="1" applyFont="1" applyFill="1" applyBorder="1" applyAlignment="1">
      <alignment/>
    </xf>
    <xf numFmtId="49" fontId="3" fillId="0" borderId="39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165" fontId="4" fillId="0" borderId="5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165" fontId="0" fillId="0" borderId="16" xfId="0" applyNumberFormat="1" applyBorder="1" applyAlignment="1">
      <alignment/>
    </xf>
    <xf numFmtId="49" fontId="3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49" fontId="3" fillId="0" borderId="9" xfId="0" applyNumberFormat="1" applyFont="1" applyBorder="1" applyAlignment="1">
      <alignment wrapText="1"/>
    </xf>
    <xf numFmtId="0" fontId="3" fillId="0" borderId="38" xfId="0" applyFont="1" applyBorder="1" applyAlignment="1">
      <alignment/>
    </xf>
    <xf numFmtId="165" fontId="3" fillId="0" borderId="38" xfId="0" applyNumberFormat="1" applyFont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2" borderId="38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left"/>
    </xf>
    <xf numFmtId="0" fontId="14" fillId="0" borderId="19" xfId="0" applyFont="1" applyBorder="1" applyAlignment="1">
      <alignment/>
    </xf>
    <xf numFmtId="165" fontId="3" fillId="0" borderId="19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165" fontId="3" fillId="0" borderId="35" xfId="0" applyNumberFormat="1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2" borderId="35" xfId="0" applyNumberFormat="1" applyFont="1" applyFill="1" applyBorder="1" applyAlignment="1">
      <alignment/>
    </xf>
    <xf numFmtId="165" fontId="10" fillId="0" borderId="11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5" fillId="1" borderId="42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9" xfId="0" applyBorder="1" applyAlignment="1">
      <alignment vertical="top" wrapText="1"/>
    </xf>
    <xf numFmtId="49" fontId="0" fillId="0" borderId="43" xfId="0" applyNumberFormat="1" applyBorder="1" applyAlignment="1">
      <alignment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/>
    </xf>
    <xf numFmtId="165" fontId="0" fillId="0" borderId="44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3" fontId="0" fillId="2" borderId="44" xfId="0" applyNumberForma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165" fontId="0" fillId="7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5" fontId="0" fillId="0" borderId="23" xfId="0" applyNumberFormat="1" applyFill="1" applyBorder="1" applyAlignment="1">
      <alignment/>
    </xf>
    <xf numFmtId="49" fontId="3" fillId="0" borderId="9" xfId="0" applyNumberFormat="1" applyFont="1" applyBorder="1" applyAlignment="1">
      <alignment wrapText="1"/>
    </xf>
    <xf numFmtId="3" fontId="0" fillId="2" borderId="19" xfId="0" applyNumberFormat="1" applyFont="1" applyFill="1" applyBorder="1" applyAlignment="1">
      <alignment/>
    </xf>
    <xf numFmtId="49" fontId="3" fillId="0" borderId="45" xfId="0" applyNumberFormat="1" applyFont="1" applyBorder="1" applyAlignment="1">
      <alignment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/>
    </xf>
    <xf numFmtId="165" fontId="0" fillId="0" borderId="46" xfId="0" applyNumberFormat="1" applyBorder="1" applyAlignment="1">
      <alignment/>
    </xf>
    <xf numFmtId="3" fontId="0" fillId="0" borderId="46" xfId="0" applyNumberFormat="1" applyFill="1" applyBorder="1" applyAlignment="1">
      <alignment/>
    </xf>
    <xf numFmtId="3" fontId="0" fillId="2" borderId="46" xfId="0" applyNumberFormat="1" applyFill="1" applyBorder="1" applyAlignment="1">
      <alignment/>
    </xf>
    <xf numFmtId="49" fontId="3" fillId="0" borderId="47" xfId="0" applyNumberFormat="1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165" fontId="0" fillId="0" borderId="35" xfId="0" applyNumberFormat="1" applyBorder="1" applyAlignment="1">
      <alignment/>
    </xf>
    <xf numFmtId="3" fontId="0" fillId="0" borderId="35" xfId="0" applyNumberFormat="1" applyFill="1" applyBorder="1" applyAlignment="1">
      <alignment/>
    </xf>
    <xf numFmtId="3" fontId="0" fillId="2" borderId="35" xfId="0" applyNumberFormat="1" applyFill="1" applyBorder="1" applyAlignment="1">
      <alignment/>
    </xf>
    <xf numFmtId="49" fontId="3" fillId="0" borderId="9" xfId="0" applyNumberFormat="1" applyFont="1" applyBorder="1" applyAlignment="1">
      <alignment vertical="top"/>
    </xf>
    <xf numFmtId="0" fontId="0" fillId="0" borderId="9" xfId="0" applyBorder="1" applyAlignment="1">
      <alignment vertical="top"/>
    </xf>
    <xf numFmtId="49" fontId="3" fillId="0" borderId="48" xfId="0" applyNumberFormat="1" applyFont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/>
    </xf>
    <xf numFmtId="165" fontId="0" fillId="7" borderId="50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2" borderId="50" xfId="0" applyNumberFormat="1" applyFill="1" applyBorder="1" applyAlignment="1">
      <alignment/>
    </xf>
    <xf numFmtId="165" fontId="0" fillId="0" borderId="50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/>
    </xf>
    <xf numFmtId="165" fontId="0" fillId="7" borderId="23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51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43" xfId="0" applyBorder="1" applyAlignment="1">
      <alignment wrapText="1"/>
    </xf>
    <xf numFmtId="0" fontId="0" fillId="0" borderId="52" xfId="0" applyBorder="1" applyAlignment="1">
      <alignment/>
    </xf>
    <xf numFmtId="165" fontId="0" fillId="0" borderId="52" xfId="0" applyNumberFormat="1" applyBorder="1" applyAlignment="1">
      <alignment/>
    </xf>
    <xf numFmtId="3" fontId="0" fillId="0" borderId="52" xfId="0" applyNumberFormat="1" applyFill="1" applyBorder="1" applyAlignment="1">
      <alignment/>
    </xf>
    <xf numFmtId="3" fontId="0" fillId="2" borderId="52" xfId="0" applyNumberFormat="1" applyFill="1" applyBorder="1" applyAlignment="1">
      <alignment/>
    </xf>
    <xf numFmtId="0" fontId="0" fillId="0" borderId="9" xfId="0" applyBorder="1" applyAlignment="1">
      <alignment wrapText="1"/>
    </xf>
    <xf numFmtId="0" fontId="3" fillId="0" borderId="53" xfId="0" applyFont="1" applyBorder="1" applyAlignment="1">
      <alignment/>
    </xf>
    <xf numFmtId="165" fontId="3" fillId="0" borderId="53" xfId="0" applyNumberFormat="1" applyFont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2" borderId="53" xfId="0" applyNumberFormat="1" applyFont="1" applyFill="1" applyBorder="1" applyAlignment="1">
      <alignment/>
    </xf>
    <xf numFmtId="0" fontId="0" fillId="0" borderId="9" xfId="0" applyBorder="1" applyAlignment="1">
      <alignment wrapText="1"/>
    </xf>
    <xf numFmtId="0" fontId="10" fillId="0" borderId="52" xfId="0" applyFont="1" applyBorder="1" applyAlignment="1">
      <alignment/>
    </xf>
    <xf numFmtId="165" fontId="10" fillId="0" borderId="52" xfId="0" applyNumberFormat="1" applyFont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2" borderId="34" xfId="0" applyNumberFormat="1" applyFont="1" applyFill="1" applyBorder="1" applyAlignment="1">
      <alignment/>
    </xf>
    <xf numFmtId="165" fontId="0" fillId="1" borderId="16" xfId="0" applyNumberFormat="1" applyFill="1" applyBorder="1" applyAlignment="1">
      <alignment/>
    </xf>
    <xf numFmtId="0" fontId="4" fillId="0" borderId="46" xfId="0" applyFont="1" applyFill="1" applyBorder="1" applyAlignment="1">
      <alignment/>
    </xf>
    <xf numFmtId="165" fontId="3" fillId="0" borderId="53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 horizontal="left" vertical="top" wrapText="1"/>
    </xf>
    <xf numFmtId="165" fontId="4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/>
    </xf>
    <xf numFmtId="165" fontId="0" fillId="0" borderId="55" xfId="0" applyNumberFormat="1" applyBorder="1" applyAlignment="1">
      <alignment/>
    </xf>
    <xf numFmtId="3" fontId="0" fillId="0" borderId="55" xfId="0" applyNumberFormat="1" applyFill="1" applyBorder="1" applyAlignment="1">
      <alignment/>
    </xf>
    <xf numFmtId="3" fontId="0" fillId="2" borderId="55" xfId="0" applyNumberFormat="1" applyFill="1" applyBorder="1" applyAlignment="1">
      <alignment/>
    </xf>
    <xf numFmtId="165" fontId="0" fillId="0" borderId="55" xfId="0" applyNumberFormat="1" applyFill="1" applyBorder="1" applyAlignment="1">
      <alignment/>
    </xf>
    <xf numFmtId="49" fontId="3" fillId="0" borderId="43" xfId="0" applyNumberFormat="1" applyFont="1" applyBorder="1" applyAlignment="1">
      <alignment horizontal="center" wrapText="1"/>
    </xf>
    <xf numFmtId="0" fontId="0" fillId="0" borderId="43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horizontal="left"/>
    </xf>
    <xf numFmtId="49" fontId="14" fillId="0" borderId="9" xfId="0" applyNumberFormat="1" applyFont="1" applyBorder="1" applyAlignment="1">
      <alignment horizontal="center" vertical="top" wrapText="1"/>
    </xf>
    <xf numFmtId="0" fontId="10" fillId="0" borderId="19" xfId="0" applyFont="1" applyFill="1" applyBorder="1" applyAlignment="1">
      <alignment/>
    </xf>
    <xf numFmtId="165" fontId="10" fillId="0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10" fillId="0" borderId="19" xfId="0" applyFont="1" applyBorder="1" applyAlignment="1">
      <alignment/>
    </xf>
    <xf numFmtId="165" fontId="10" fillId="0" borderId="19" xfId="0" applyNumberFormat="1" applyFont="1" applyBorder="1" applyAlignment="1">
      <alignment/>
    </xf>
    <xf numFmtId="49" fontId="14" fillId="0" borderId="9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58" xfId="0" applyFont="1" applyBorder="1" applyAlignment="1">
      <alignment vertical="top" wrapText="1"/>
    </xf>
    <xf numFmtId="49" fontId="6" fillId="1" borderId="59" xfId="0" applyNumberFormat="1" applyFont="1" applyFill="1" applyBorder="1" applyAlignment="1">
      <alignment vertical="center" wrapText="1"/>
    </xf>
    <xf numFmtId="49" fontId="6" fillId="1" borderId="60" xfId="0" applyNumberFormat="1" applyFont="1" applyFill="1" applyBorder="1" applyAlignment="1">
      <alignment vertical="center" wrapText="1"/>
    </xf>
    <xf numFmtId="49" fontId="6" fillId="1" borderId="61" xfId="0" applyNumberFormat="1" applyFont="1" applyFill="1" applyBorder="1" applyAlignment="1">
      <alignment vertical="center" wrapText="1"/>
    </xf>
    <xf numFmtId="165" fontId="6" fillId="1" borderId="62" xfId="0" applyNumberFormat="1" applyFont="1" applyFill="1" applyBorder="1" applyAlignment="1">
      <alignment vertical="center"/>
    </xf>
    <xf numFmtId="165" fontId="6" fillId="1" borderId="63" xfId="0" applyNumberFormat="1" applyFont="1" applyFill="1" applyBorder="1" applyAlignment="1">
      <alignment vertical="center"/>
    </xf>
    <xf numFmtId="3" fontId="6" fillId="1" borderId="62" xfId="0" applyNumberFormat="1" applyFont="1" applyFill="1" applyBorder="1" applyAlignment="1">
      <alignment vertical="center"/>
    </xf>
    <xf numFmtId="3" fontId="6" fillId="6" borderId="62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7" xfId="0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65" fontId="12" fillId="0" borderId="4" xfId="0" applyNumberFormat="1" applyFont="1" applyFill="1" applyBorder="1" applyAlignment="1">
      <alignment horizontal="center" wrapText="1"/>
    </xf>
    <xf numFmtId="3" fontId="0" fillId="0" borderId="46" xfId="0" applyNumberFormat="1" applyBorder="1" applyAlignment="1">
      <alignment horizontal="left"/>
    </xf>
    <xf numFmtId="2" fontId="0" fillId="0" borderId="46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0" fillId="0" borderId="64" xfId="0" applyFont="1" applyBorder="1" applyAlignment="1">
      <alignment horizontal="center" textRotation="90" wrapText="1"/>
    </xf>
    <xf numFmtId="3" fontId="0" fillId="0" borderId="53" xfId="0" applyNumberFormat="1" applyBorder="1" applyAlignment="1">
      <alignment horizontal="left"/>
    </xf>
    <xf numFmtId="2" fontId="0" fillId="0" borderId="53" xfId="0" applyNumberFormat="1" applyBorder="1" applyAlignment="1">
      <alignment/>
    </xf>
    <xf numFmtId="4" fontId="0" fillId="0" borderId="53" xfId="0" applyNumberFormat="1" applyBorder="1" applyAlignment="1">
      <alignment/>
    </xf>
    <xf numFmtId="3" fontId="0" fillId="0" borderId="53" xfId="0" applyNumberFormat="1" applyFill="1" applyBorder="1" applyAlignment="1">
      <alignment/>
    </xf>
    <xf numFmtId="3" fontId="0" fillId="2" borderId="53" xfId="0" applyNumberFormat="1" applyFill="1" applyBorder="1" applyAlignment="1">
      <alignment/>
    </xf>
    <xf numFmtId="165" fontId="0" fillId="0" borderId="53" xfId="0" applyNumberFormat="1" applyBorder="1" applyAlignment="1">
      <alignment/>
    </xf>
    <xf numFmtId="3" fontId="0" fillId="0" borderId="35" xfId="0" applyNumberFormat="1" applyBorder="1" applyAlignment="1">
      <alignment horizontal="left"/>
    </xf>
    <xf numFmtId="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3" fontId="0" fillId="0" borderId="36" xfId="0" applyNumberFormat="1" applyBorder="1" applyAlignment="1">
      <alignment horizontal="left"/>
    </xf>
    <xf numFmtId="2" fontId="0" fillId="0" borderId="36" xfId="0" applyNumberFormat="1" applyBorder="1" applyAlignment="1">
      <alignment/>
    </xf>
    <xf numFmtId="4" fontId="0" fillId="0" borderId="36" xfId="0" applyNumberFormat="1" applyBorder="1" applyAlignment="1">
      <alignment/>
    </xf>
    <xf numFmtId="3" fontId="0" fillId="0" borderId="36" xfId="0" applyNumberFormat="1" applyFill="1" applyBorder="1" applyAlignment="1">
      <alignment/>
    </xf>
    <xf numFmtId="3" fontId="0" fillId="2" borderId="36" xfId="0" applyNumberFormat="1" applyFill="1" applyBorder="1" applyAlignment="1">
      <alignment/>
    </xf>
    <xf numFmtId="3" fontId="0" fillId="0" borderId="31" xfId="0" applyNumberFormat="1" applyBorder="1" applyAlignment="1">
      <alignment horizontal="left"/>
    </xf>
    <xf numFmtId="2" fontId="0" fillId="0" borderId="31" xfId="0" applyNumberFormat="1" applyBorder="1" applyAlignment="1">
      <alignment/>
    </xf>
    <xf numFmtId="4" fontId="0" fillId="0" borderId="31" xfId="0" applyNumberFormat="1" applyBorder="1" applyAlignment="1">
      <alignment/>
    </xf>
    <xf numFmtId="3" fontId="0" fillId="0" borderId="31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165" fontId="0" fillId="0" borderId="31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/>
    </xf>
    <xf numFmtId="4" fontId="3" fillId="0" borderId="3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0" fillId="0" borderId="68" xfId="0" applyNumberFormat="1" applyBorder="1" applyAlignment="1">
      <alignment/>
    </xf>
    <xf numFmtId="0" fontId="3" fillId="0" borderId="26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165" fontId="3" fillId="0" borderId="13" xfId="0" applyNumberFormat="1" applyFont="1" applyBorder="1" applyAlignment="1">
      <alignment/>
    </xf>
    <xf numFmtId="3" fontId="3" fillId="0" borderId="5" xfId="0" applyNumberFormat="1" applyFont="1" applyBorder="1" applyAlignment="1">
      <alignment horizontal="left"/>
    </xf>
    <xf numFmtId="0" fontId="3" fillId="5" borderId="5" xfId="0" applyFont="1" applyFill="1" applyBorder="1" applyAlignment="1">
      <alignment/>
    </xf>
    <xf numFmtId="4" fontId="3" fillId="5" borderId="5" xfId="0" applyNumberFormat="1" applyFont="1" applyFill="1" applyBorder="1" applyAlignment="1">
      <alignment/>
    </xf>
    <xf numFmtId="165" fontId="0" fillId="5" borderId="5" xfId="0" applyNumberFormat="1" applyFill="1" applyBorder="1" applyAlignment="1">
      <alignment/>
    </xf>
    <xf numFmtId="3" fontId="3" fillId="5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10" fillId="5" borderId="69" xfId="0" applyFont="1" applyFill="1" applyBorder="1" applyAlignment="1">
      <alignment/>
    </xf>
    <xf numFmtId="3" fontId="10" fillId="5" borderId="46" xfId="0" applyNumberFormat="1" applyFont="1" applyFill="1" applyBorder="1" applyAlignment="1">
      <alignment horizontal="left"/>
    </xf>
    <xf numFmtId="2" fontId="0" fillId="5" borderId="46" xfId="0" applyNumberFormat="1" applyFill="1" applyBorder="1" applyAlignment="1">
      <alignment/>
    </xf>
    <xf numFmtId="4" fontId="3" fillId="5" borderId="46" xfId="0" applyNumberFormat="1" applyFont="1" applyFill="1" applyBorder="1" applyAlignment="1">
      <alignment/>
    </xf>
    <xf numFmtId="165" fontId="0" fillId="5" borderId="46" xfId="0" applyNumberFormat="1" applyFill="1" applyBorder="1" applyAlignment="1">
      <alignment/>
    </xf>
    <xf numFmtId="3" fontId="3" fillId="5" borderId="46" xfId="0" applyNumberFormat="1" applyFont="1" applyFill="1" applyBorder="1" applyAlignment="1">
      <alignment/>
    </xf>
    <xf numFmtId="165" fontId="3" fillId="5" borderId="46" xfId="0" applyNumberFormat="1" applyFont="1" applyFill="1" applyBorder="1" applyAlignment="1">
      <alignment/>
    </xf>
    <xf numFmtId="165" fontId="3" fillId="5" borderId="65" xfId="0" applyNumberFormat="1" applyFont="1" applyFill="1" applyBorder="1" applyAlignment="1">
      <alignment/>
    </xf>
    <xf numFmtId="0" fontId="0" fillId="5" borderId="70" xfId="0" applyFill="1" applyBorder="1" applyAlignment="1">
      <alignment/>
    </xf>
    <xf numFmtId="3" fontId="0" fillId="5" borderId="35" xfId="0" applyNumberFormat="1" applyFill="1" applyBorder="1" applyAlignment="1">
      <alignment horizontal="left"/>
    </xf>
    <xf numFmtId="2" fontId="0" fillId="5" borderId="35" xfId="0" applyNumberFormat="1" applyFill="1" applyBorder="1" applyAlignment="1">
      <alignment/>
    </xf>
    <xf numFmtId="4" fontId="3" fillId="5" borderId="35" xfId="0" applyNumberFormat="1" applyFont="1" applyFill="1" applyBorder="1" applyAlignment="1">
      <alignment/>
    </xf>
    <xf numFmtId="165" fontId="0" fillId="5" borderId="35" xfId="0" applyNumberFormat="1" applyFill="1" applyBorder="1" applyAlignment="1">
      <alignment/>
    </xf>
    <xf numFmtId="3" fontId="3" fillId="5" borderId="35" xfId="0" applyNumberFormat="1" applyFont="1" applyFill="1" applyBorder="1" applyAlignment="1">
      <alignment/>
    </xf>
    <xf numFmtId="165" fontId="3" fillId="5" borderId="35" xfId="0" applyNumberFormat="1" applyFont="1" applyFill="1" applyBorder="1" applyAlignment="1">
      <alignment/>
    </xf>
    <xf numFmtId="165" fontId="3" fillId="5" borderId="67" xfId="0" applyNumberFormat="1" applyFont="1" applyFill="1" applyBorder="1" applyAlignment="1">
      <alignment/>
    </xf>
    <xf numFmtId="0" fontId="0" fillId="0" borderId="71" xfId="0" applyBorder="1" applyAlignment="1">
      <alignment/>
    </xf>
    <xf numFmtId="2" fontId="0" fillId="0" borderId="31" xfId="0" applyNumberFormat="1" applyFill="1" applyBorder="1" applyAlignment="1">
      <alignment/>
    </xf>
    <xf numFmtId="4" fontId="3" fillId="0" borderId="31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165" fontId="3" fillId="0" borderId="31" xfId="0" applyNumberFormat="1" applyFont="1" applyBorder="1" applyAlignment="1">
      <alignment/>
    </xf>
    <xf numFmtId="165" fontId="3" fillId="0" borderId="68" xfId="0" applyNumberFormat="1" applyFont="1" applyBorder="1" applyAlignment="1">
      <alignment/>
    </xf>
    <xf numFmtId="0" fontId="0" fillId="0" borderId="72" xfId="0" applyBorder="1" applyAlignment="1">
      <alignment/>
    </xf>
    <xf numFmtId="3" fontId="0" fillId="0" borderId="73" xfId="0" applyNumberFormat="1" applyBorder="1" applyAlignment="1">
      <alignment horizontal="left"/>
    </xf>
    <xf numFmtId="2" fontId="0" fillId="0" borderId="73" xfId="0" applyNumberFormat="1" applyFill="1" applyBorder="1" applyAlignment="1">
      <alignment/>
    </xf>
    <xf numFmtId="4" fontId="3" fillId="0" borderId="74" xfId="0" applyNumberFormat="1" applyFont="1" applyBorder="1" applyAlignment="1">
      <alignment/>
    </xf>
    <xf numFmtId="4" fontId="3" fillId="0" borderId="75" xfId="0" applyNumberFormat="1" applyFont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2" borderId="75" xfId="0" applyNumberFormat="1" applyFont="1" applyFill="1" applyBorder="1" applyAlignment="1">
      <alignment/>
    </xf>
    <xf numFmtId="165" fontId="3" fillId="0" borderId="74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/>
    </xf>
    <xf numFmtId="165" fontId="0" fillId="0" borderId="32" xfId="0" applyNumberForma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3" fontId="0" fillId="2" borderId="0" xfId="0" applyNumberFormat="1" applyFill="1" applyAlignment="1">
      <alignment/>
    </xf>
    <xf numFmtId="49" fontId="1" fillId="0" borderId="0" xfId="0" applyNumberFormat="1" applyFont="1" applyBorder="1" applyAlignment="1">
      <alignment vertical="top" wrapText="1"/>
    </xf>
    <xf numFmtId="4" fontId="4" fillId="0" borderId="0" xfId="0" applyNumberFormat="1" applyFont="1" applyAlignment="1">
      <alignment/>
    </xf>
    <xf numFmtId="4" fontId="5" fillId="0" borderId="69" xfId="0" applyNumberFormat="1" applyFont="1" applyBorder="1" applyAlignment="1">
      <alignment/>
    </xf>
    <xf numFmtId="165" fontId="5" fillId="0" borderId="46" xfId="0" applyNumberFormat="1" applyFont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2" borderId="35" xfId="0" applyNumberFormat="1" applyFont="1" applyFill="1" applyBorder="1" applyAlignment="1">
      <alignment/>
    </xf>
    <xf numFmtId="165" fontId="5" fillId="0" borderId="3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4" fontId="5" fillId="0" borderId="76" xfId="0" applyNumberFormat="1" applyFont="1" applyBorder="1" applyAlignment="1">
      <alignment/>
    </xf>
    <xf numFmtId="165" fontId="5" fillId="0" borderId="53" xfId="0" applyNumberFormat="1" applyFont="1" applyBorder="1" applyAlignment="1">
      <alignment/>
    </xf>
    <xf numFmtId="165" fontId="5" fillId="0" borderId="77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3" fontId="5" fillId="0" borderId="69" xfId="0" applyNumberFormat="1" applyFont="1" applyFill="1" applyBorder="1" applyAlignment="1">
      <alignment/>
    </xf>
    <xf numFmtId="3" fontId="5" fillId="2" borderId="46" xfId="0" applyNumberFormat="1" applyFont="1" applyFill="1" applyBorder="1" applyAlignment="1">
      <alignment/>
    </xf>
    <xf numFmtId="165" fontId="5" fillId="0" borderId="65" xfId="0" applyNumberFormat="1" applyFont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5" fillId="2" borderId="53" xfId="0" applyNumberFormat="1" applyFont="1" applyFill="1" applyBorder="1" applyAlignment="1">
      <alignment/>
    </xf>
    <xf numFmtId="165" fontId="5" fillId="0" borderId="66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78" xfId="0" applyNumberFormat="1" applyFont="1" applyBorder="1" applyAlignment="1">
      <alignment/>
    </xf>
    <xf numFmtId="3" fontId="5" fillId="0" borderId="70" xfId="0" applyNumberFormat="1" applyFont="1" applyFill="1" applyBorder="1" applyAlignment="1">
      <alignment/>
    </xf>
    <xf numFmtId="4" fontId="5" fillId="0" borderId="71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79" xfId="0" applyNumberFormat="1" applyFont="1" applyBorder="1" applyAlignment="1">
      <alignment/>
    </xf>
    <xf numFmtId="3" fontId="5" fillId="0" borderId="71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68" xfId="0" applyNumberFormat="1" applyFont="1" applyBorder="1" applyAlignment="1">
      <alignment/>
    </xf>
    <xf numFmtId="49" fontId="17" fillId="0" borderId="80" xfId="0" applyNumberFormat="1" applyFont="1" applyBorder="1" applyAlignment="1">
      <alignment/>
    </xf>
    <xf numFmtId="0" fontId="17" fillId="0" borderId="81" xfId="0" applyFont="1" applyBorder="1" applyAlignment="1">
      <alignment horizontal="left"/>
    </xf>
    <xf numFmtId="0" fontId="17" fillId="0" borderId="82" xfId="0" applyFont="1" applyBorder="1" applyAlignment="1">
      <alignment/>
    </xf>
    <xf numFmtId="165" fontId="17" fillId="0" borderId="46" xfId="0" applyNumberFormat="1" applyFont="1" applyBorder="1" applyAlignment="1">
      <alignment/>
    </xf>
    <xf numFmtId="165" fontId="17" fillId="0" borderId="83" xfId="0" applyNumberFormat="1" applyFont="1" applyBorder="1" applyAlignment="1">
      <alignment/>
    </xf>
    <xf numFmtId="3" fontId="17" fillId="0" borderId="69" xfId="0" applyNumberFormat="1" applyFont="1" applyFill="1" applyBorder="1" applyAlignment="1">
      <alignment/>
    </xf>
    <xf numFmtId="3" fontId="17" fillId="0" borderId="46" xfId="0" applyNumberFormat="1" applyFont="1" applyFill="1" applyBorder="1" applyAlignment="1">
      <alignment/>
    </xf>
    <xf numFmtId="165" fontId="17" fillId="0" borderId="46" xfId="0" applyNumberFormat="1" applyFont="1" applyFill="1" applyBorder="1" applyAlignment="1">
      <alignment/>
    </xf>
    <xf numFmtId="165" fontId="17" fillId="0" borderId="65" xfId="0" applyNumberFormat="1" applyFont="1" applyFill="1" applyBorder="1" applyAlignment="1">
      <alignment/>
    </xf>
    <xf numFmtId="16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0" borderId="84" xfId="0" applyNumberFormat="1" applyFont="1" applyBorder="1" applyAlignment="1">
      <alignment/>
    </xf>
    <xf numFmtId="0" fontId="17" fillId="0" borderId="85" xfId="0" applyFont="1" applyBorder="1" applyAlignment="1">
      <alignment horizontal="left"/>
    </xf>
    <xf numFmtId="0" fontId="17" fillId="0" borderId="86" xfId="0" applyFont="1" applyBorder="1" applyAlignment="1">
      <alignment/>
    </xf>
    <xf numFmtId="165" fontId="17" fillId="0" borderId="31" xfId="0" applyNumberFormat="1" applyFont="1" applyBorder="1" applyAlignment="1">
      <alignment/>
    </xf>
    <xf numFmtId="165" fontId="17" fillId="0" borderId="79" xfId="0" applyNumberFormat="1" applyFont="1" applyBorder="1" applyAlignment="1">
      <alignment/>
    </xf>
    <xf numFmtId="3" fontId="17" fillId="0" borderId="72" xfId="0" applyNumberFormat="1" applyFont="1" applyFill="1" applyBorder="1" applyAlignment="1">
      <alignment/>
    </xf>
    <xf numFmtId="3" fontId="17" fillId="0" borderId="73" xfId="0" applyNumberFormat="1" applyFont="1" applyFill="1" applyBorder="1" applyAlignment="1">
      <alignment/>
    </xf>
    <xf numFmtId="165" fontId="17" fillId="0" borderId="73" xfId="0" applyNumberFormat="1" applyFont="1" applyFill="1" applyBorder="1" applyAlignment="1">
      <alignment/>
    </xf>
    <xf numFmtId="165" fontId="17" fillId="0" borderId="74" xfId="0" applyNumberFormat="1" applyFont="1" applyFill="1" applyBorder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18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3" fontId="19" fillId="0" borderId="87" xfId="0" applyNumberFormat="1" applyFont="1" applyBorder="1" applyAlignment="1">
      <alignment horizontal="center"/>
    </xf>
    <xf numFmtId="3" fontId="19" fillId="0" borderId="88" xfId="0" applyNumberFormat="1" applyFont="1" applyBorder="1" applyAlignment="1">
      <alignment horizontal="center"/>
    </xf>
    <xf numFmtId="3" fontId="19" fillId="0" borderId="89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6" fillId="1" borderId="90" xfId="0" applyNumberFormat="1" applyFont="1" applyFill="1" applyBorder="1" applyAlignment="1">
      <alignment vertical="center"/>
    </xf>
    <xf numFmtId="3" fontId="0" fillId="1" borderId="9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B47" sqref="B47:F47"/>
    </sheetView>
  </sheetViews>
  <sheetFormatPr defaultColWidth="9.140625" defaultRowHeight="12.75"/>
  <cols>
    <col min="1" max="1" width="9.57421875" style="4" customWidth="1"/>
    <col min="2" max="2" width="34.8515625" style="4" customWidth="1"/>
    <col min="3" max="3" width="10.7109375" style="20" customWidth="1"/>
    <col min="4" max="4" width="10.7109375" style="42" customWidth="1"/>
    <col min="5" max="6" width="10.00390625" style="20" bestFit="1" customWidth="1"/>
    <col min="7" max="16384" width="9.140625" style="4" customWidth="1"/>
  </cols>
  <sheetData>
    <row r="1" spans="1:6" ht="22.5" customHeight="1" thickBot="1">
      <c r="A1" s="1" t="s">
        <v>44</v>
      </c>
      <c r="B1" s="2"/>
      <c r="C1" s="2"/>
      <c r="D1" s="3"/>
      <c r="E1" s="3"/>
      <c r="F1" s="3"/>
    </row>
    <row r="2" spans="1:6" ht="22.5" customHeight="1" thickBot="1">
      <c r="A2" s="5" t="s">
        <v>0</v>
      </c>
      <c r="B2" s="6"/>
      <c r="C2" s="6"/>
      <c r="D2" s="7" t="s">
        <v>1</v>
      </c>
      <c r="E2" s="8"/>
      <c r="F2" s="9"/>
    </row>
    <row r="3" spans="1:7" ht="54.75" customHeight="1" thickBo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/>
    </row>
    <row r="4" spans="1:6" ht="12.75">
      <c r="A4" s="17">
        <v>111003</v>
      </c>
      <c r="B4" s="4" t="s">
        <v>8</v>
      </c>
      <c r="C4" s="18">
        <v>30112</v>
      </c>
      <c r="D4" s="19">
        <v>32700</v>
      </c>
      <c r="E4" s="20">
        <f>+D4*1.07</f>
        <v>34989</v>
      </c>
      <c r="F4" s="20">
        <f>+E4*1.06</f>
        <v>37088.340000000004</v>
      </c>
    </row>
    <row r="5" spans="1:6" ht="12.75">
      <c r="A5" s="17">
        <v>121001</v>
      </c>
      <c r="B5" s="4" t="s">
        <v>9</v>
      </c>
      <c r="C5" s="18">
        <v>1430</v>
      </c>
      <c r="D5" s="19">
        <v>2150</v>
      </c>
      <c r="E5" s="20">
        <f>+D5</f>
        <v>2150</v>
      </c>
      <c r="F5" s="20">
        <f>+E5</f>
        <v>2150</v>
      </c>
    </row>
    <row r="6" spans="1:6" ht="12.75">
      <c r="A6" s="17">
        <v>121002</v>
      </c>
      <c r="B6" s="4" t="s">
        <v>10</v>
      </c>
      <c r="C6" s="18">
        <v>2010</v>
      </c>
      <c r="D6" s="19">
        <v>2310</v>
      </c>
      <c r="E6" s="20">
        <v>2400</v>
      </c>
      <c r="F6" s="20">
        <v>2500</v>
      </c>
    </row>
    <row r="7" spans="1:6" ht="12.75">
      <c r="A7" s="17">
        <v>133001</v>
      </c>
      <c r="B7" s="4" t="s">
        <v>11</v>
      </c>
      <c r="C7" s="18">
        <v>35</v>
      </c>
      <c r="D7" s="19">
        <v>60</v>
      </c>
      <c r="E7" s="20">
        <f>+D7*1.05</f>
        <v>63</v>
      </c>
      <c r="F7" s="20">
        <v>65</v>
      </c>
    </row>
    <row r="8" spans="1:6" ht="12.75">
      <c r="A8" s="17">
        <v>133003</v>
      </c>
      <c r="B8" s="4" t="s">
        <v>12</v>
      </c>
      <c r="C8" s="18">
        <v>250</v>
      </c>
      <c r="D8" s="19">
        <v>250</v>
      </c>
      <c r="E8" s="20">
        <v>250</v>
      </c>
      <c r="F8" s="20">
        <v>250</v>
      </c>
    </row>
    <row r="9" spans="1:6" ht="12.75">
      <c r="A9" s="17">
        <v>133006</v>
      </c>
      <c r="B9" s="4" t="s">
        <v>13</v>
      </c>
      <c r="C9" s="18">
        <v>100</v>
      </c>
      <c r="D9" s="19">
        <v>110</v>
      </c>
      <c r="E9" s="20">
        <f>+D9*1.07</f>
        <v>117.7</v>
      </c>
      <c r="F9" s="20">
        <f>+E9*1.07</f>
        <v>125.93900000000001</v>
      </c>
    </row>
    <row r="10" spans="1:6" ht="12.75">
      <c r="A10" s="17">
        <v>133012</v>
      </c>
      <c r="B10" s="4" t="s">
        <v>14</v>
      </c>
      <c r="C10" s="18">
        <v>50</v>
      </c>
      <c r="D10" s="19">
        <v>60</v>
      </c>
      <c r="E10" s="20">
        <f>+D10*1.07</f>
        <v>64.2</v>
      </c>
      <c r="F10" s="20">
        <f>+E10*1.07</f>
        <v>68.694</v>
      </c>
    </row>
    <row r="11" spans="1:6" ht="12.75">
      <c r="A11" s="21">
        <v>133013</v>
      </c>
      <c r="B11" s="22" t="s">
        <v>15</v>
      </c>
      <c r="C11" s="18">
        <v>488</v>
      </c>
      <c r="D11" s="19">
        <v>525</v>
      </c>
      <c r="E11" s="20">
        <f>+D11*1.06</f>
        <v>556.5</v>
      </c>
      <c r="F11" s="20">
        <f>+E11*1.06</f>
        <v>589.89</v>
      </c>
    </row>
    <row r="12" spans="1:6" ht="13.5" thickBot="1">
      <c r="A12" s="21">
        <v>133013</v>
      </c>
      <c r="B12" s="22" t="s">
        <v>16</v>
      </c>
      <c r="C12" s="18">
        <v>3468</v>
      </c>
      <c r="D12" s="19">
        <v>3400</v>
      </c>
      <c r="E12" s="20">
        <f>+D12*1.03</f>
        <v>3502</v>
      </c>
      <c r="F12" s="20">
        <f>+E12*1.05</f>
        <v>3677.1000000000004</v>
      </c>
    </row>
    <row r="13" spans="1:6" ht="18" customHeight="1" thickBot="1">
      <c r="A13" s="17"/>
      <c r="B13" s="23" t="s">
        <v>17</v>
      </c>
      <c r="C13" s="24">
        <f>SUM(C4:C12)</f>
        <v>37943</v>
      </c>
      <c r="D13" s="25">
        <f>SUM(D4:D12)</f>
        <v>41565</v>
      </c>
      <c r="E13" s="26">
        <f>SUM(E4:E12)</f>
        <v>44092.399999999994</v>
      </c>
      <c r="F13" s="27">
        <f>SUM(F4:F12)</f>
        <v>46514.963</v>
      </c>
    </row>
    <row r="14" spans="1:6" ht="12.75">
      <c r="A14" s="17">
        <v>212002</v>
      </c>
      <c r="B14" s="4" t="s">
        <v>18</v>
      </c>
      <c r="C14" s="18">
        <v>590</v>
      </c>
      <c r="D14" s="19">
        <v>600</v>
      </c>
      <c r="E14" s="20">
        <f>+D14*1.07</f>
        <v>642</v>
      </c>
      <c r="F14" s="20">
        <f>+E14*1.07</f>
        <v>686.94</v>
      </c>
    </row>
    <row r="15" spans="1:6" ht="13.5" thickBot="1">
      <c r="A15" s="17">
        <v>212003</v>
      </c>
      <c r="B15" s="4" t="s">
        <v>19</v>
      </c>
      <c r="C15" s="18">
        <v>1341</v>
      </c>
      <c r="D15" s="19">
        <v>1250</v>
      </c>
      <c r="E15" s="20">
        <f>+D15*1.07</f>
        <v>1337.5</v>
      </c>
      <c r="F15" s="20">
        <f>+E15*1.07</f>
        <v>1431.125</v>
      </c>
    </row>
    <row r="16" spans="1:6" ht="15" thickBot="1">
      <c r="A16" s="17"/>
      <c r="B16" s="23" t="s">
        <v>20</v>
      </c>
      <c r="C16" s="28">
        <f>SUM(C14:C15)</f>
        <v>1931</v>
      </c>
      <c r="D16" s="29">
        <f>SUM(D14:D15)</f>
        <v>1850</v>
      </c>
      <c r="E16" s="27">
        <f>SUM(E14:E15)</f>
        <v>1979.5</v>
      </c>
      <c r="F16" s="27">
        <f>SUM(F14:F15)</f>
        <v>2118.065</v>
      </c>
    </row>
    <row r="17" spans="1:6" ht="12.75">
      <c r="A17" s="17">
        <v>221004</v>
      </c>
      <c r="B17" s="4" t="s">
        <v>21</v>
      </c>
      <c r="C17" s="18">
        <v>330</v>
      </c>
      <c r="D17" s="19">
        <v>400</v>
      </c>
      <c r="E17" s="20">
        <f>+D17*1.07</f>
        <v>428</v>
      </c>
      <c r="F17" s="20">
        <f>+E17*1.07</f>
        <v>457.96000000000004</v>
      </c>
    </row>
    <row r="18" spans="1:6" ht="12.75">
      <c r="A18" s="17">
        <v>222003</v>
      </c>
      <c r="B18" s="4" t="s">
        <v>22</v>
      </c>
      <c r="C18" s="18">
        <v>40</v>
      </c>
      <c r="D18" s="19">
        <v>40</v>
      </c>
      <c r="E18" s="20">
        <f aca="true" t="shared" si="0" ref="E18:F21">+D18*1.07</f>
        <v>42.800000000000004</v>
      </c>
      <c r="F18" s="20">
        <f t="shared" si="0"/>
        <v>45.79600000000001</v>
      </c>
    </row>
    <row r="19" spans="1:13" ht="12.75">
      <c r="A19" s="17">
        <v>223001</v>
      </c>
      <c r="B19" s="4" t="s">
        <v>23</v>
      </c>
      <c r="C19" s="18">
        <v>20</v>
      </c>
      <c r="D19" s="19">
        <v>20</v>
      </c>
      <c r="E19" s="20">
        <f t="shared" si="0"/>
        <v>21.400000000000002</v>
      </c>
      <c r="F19" s="20">
        <f t="shared" si="0"/>
        <v>22.898000000000003</v>
      </c>
      <c r="H19" s="17"/>
      <c r="J19" s="18"/>
      <c r="K19" s="18"/>
      <c r="L19" s="20"/>
      <c r="M19" s="20"/>
    </row>
    <row r="20" spans="1:13" ht="12.75">
      <c r="A20" s="17">
        <v>223002</v>
      </c>
      <c r="B20" s="4" t="s">
        <v>24</v>
      </c>
      <c r="C20" s="18">
        <v>220</v>
      </c>
      <c r="D20" s="19">
        <v>320</v>
      </c>
      <c r="E20" s="20">
        <f t="shared" si="0"/>
        <v>342.40000000000003</v>
      </c>
      <c r="F20" s="20">
        <f t="shared" si="0"/>
        <v>366.36800000000005</v>
      </c>
      <c r="H20" s="17"/>
      <c r="J20" s="18"/>
      <c r="K20" s="18"/>
      <c r="L20" s="20"/>
      <c r="M20" s="20"/>
    </row>
    <row r="21" spans="1:11" ht="13.5" thickBot="1">
      <c r="A21" s="17">
        <v>229005</v>
      </c>
      <c r="B21" s="4" t="s">
        <v>25</v>
      </c>
      <c r="C21" s="18">
        <v>18</v>
      </c>
      <c r="D21" s="19">
        <v>18</v>
      </c>
      <c r="E21" s="20">
        <f t="shared" si="0"/>
        <v>19.26</v>
      </c>
      <c r="F21" s="20">
        <f>+E21*1.07</f>
        <v>20.608200000000004</v>
      </c>
      <c r="K21" s="30"/>
    </row>
    <row r="22" spans="1:11" ht="15" thickBot="1">
      <c r="A22" s="17"/>
      <c r="B22" s="23" t="s">
        <v>26</v>
      </c>
      <c r="C22" s="28">
        <f>SUM(C17:C21)</f>
        <v>628</v>
      </c>
      <c r="D22" s="29">
        <f>SUM(D17:D21)</f>
        <v>798</v>
      </c>
      <c r="E22" s="27">
        <f>SUM(E17:E21)</f>
        <v>853.86</v>
      </c>
      <c r="F22" s="27">
        <f>SUM(F17:F21)</f>
        <v>913.6302000000001</v>
      </c>
      <c r="K22" s="30"/>
    </row>
    <row r="23" spans="1:6" ht="12.75">
      <c r="A23" s="17">
        <v>242</v>
      </c>
      <c r="B23" s="31" t="s">
        <v>27</v>
      </c>
      <c r="C23" s="18">
        <v>620</v>
      </c>
      <c r="D23" s="19">
        <v>800</v>
      </c>
      <c r="E23" s="20">
        <f>+D23*1.07</f>
        <v>856</v>
      </c>
      <c r="F23" s="20">
        <f>+E23*1.07</f>
        <v>915.9200000000001</v>
      </c>
    </row>
    <row r="24" spans="1:6" ht="13.5" thickBot="1">
      <c r="A24" s="17">
        <v>292008</v>
      </c>
      <c r="B24" s="31" t="s">
        <v>28</v>
      </c>
      <c r="C24" s="18">
        <v>20</v>
      </c>
      <c r="D24" s="19">
        <v>30</v>
      </c>
      <c r="E24" s="20">
        <v>20</v>
      </c>
      <c r="F24" s="20">
        <v>15</v>
      </c>
    </row>
    <row r="25" spans="1:6" ht="15" thickBot="1">
      <c r="A25" s="17"/>
      <c r="B25" s="32" t="s">
        <v>29</v>
      </c>
      <c r="C25" s="28">
        <f>SUM(C23:C24)</f>
        <v>640</v>
      </c>
      <c r="D25" s="29">
        <f>SUM(D23:D24)</f>
        <v>830</v>
      </c>
      <c r="E25" s="27">
        <f>SUM(E23:E24)</f>
        <v>876</v>
      </c>
      <c r="F25" s="27">
        <f>SUM(F23:F24)</f>
        <v>930.9200000000001</v>
      </c>
    </row>
    <row r="26" spans="1:6" ht="14.25">
      <c r="A26" s="17">
        <v>312001</v>
      </c>
      <c r="B26" s="31" t="s">
        <v>30</v>
      </c>
      <c r="C26" s="33">
        <v>7</v>
      </c>
      <c r="D26" s="34">
        <v>7</v>
      </c>
      <c r="E26" s="20">
        <f>+D26*1.07</f>
        <v>7.49</v>
      </c>
      <c r="F26" s="20">
        <f>+E26*1.07</f>
        <v>8.0143</v>
      </c>
    </row>
    <row r="27" spans="1:6" ht="12.75">
      <c r="A27" s="17">
        <v>312001</v>
      </c>
      <c r="B27" s="31" t="s">
        <v>31</v>
      </c>
      <c r="C27" s="18">
        <v>128</v>
      </c>
      <c r="D27" s="19">
        <v>128</v>
      </c>
      <c r="E27" s="20">
        <f>+D27*1.05</f>
        <v>134.4</v>
      </c>
      <c r="F27" s="20">
        <f>+E27*1.05</f>
        <v>141.12</v>
      </c>
    </row>
    <row r="28" spans="1:6" ht="25.5">
      <c r="A28" s="17">
        <v>312001</v>
      </c>
      <c r="B28" s="31" t="s">
        <v>32</v>
      </c>
      <c r="C28" s="18">
        <v>9991</v>
      </c>
      <c r="D28" s="19">
        <v>10490</v>
      </c>
      <c r="E28" s="20">
        <f aca="true" t="shared" si="1" ref="E28:F33">+D28*1.05</f>
        <v>11014.5</v>
      </c>
      <c r="F28" s="20">
        <f t="shared" si="1"/>
        <v>11565.225</v>
      </c>
    </row>
    <row r="29" spans="1:6" ht="25.5">
      <c r="A29" s="17">
        <v>312001</v>
      </c>
      <c r="B29" s="31" t="s">
        <v>33</v>
      </c>
      <c r="C29" s="18">
        <v>122</v>
      </c>
      <c r="D29" s="19">
        <v>125</v>
      </c>
      <c r="E29" s="20">
        <f t="shared" si="1"/>
        <v>131.25</v>
      </c>
      <c r="F29" s="20">
        <f t="shared" si="1"/>
        <v>137.8125</v>
      </c>
    </row>
    <row r="30" spans="1:6" ht="12.75">
      <c r="A30" s="17">
        <v>312001</v>
      </c>
      <c r="B30" s="31" t="s">
        <v>34</v>
      </c>
      <c r="C30" s="18">
        <v>122</v>
      </c>
      <c r="D30" s="19">
        <v>122</v>
      </c>
      <c r="E30" s="20">
        <f t="shared" si="1"/>
        <v>128.1</v>
      </c>
      <c r="F30" s="20">
        <f t="shared" si="1"/>
        <v>134.505</v>
      </c>
    </row>
    <row r="31" spans="1:6" ht="12.75">
      <c r="A31" s="17">
        <v>312001</v>
      </c>
      <c r="B31" s="31" t="s">
        <v>35</v>
      </c>
      <c r="C31" s="18">
        <v>19</v>
      </c>
      <c r="D31" s="19">
        <v>19</v>
      </c>
      <c r="E31" s="20">
        <f t="shared" si="1"/>
        <v>19.95</v>
      </c>
      <c r="F31" s="20">
        <f t="shared" si="1"/>
        <v>20.9475</v>
      </c>
    </row>
    <row r="32" spans="1:6" ht="12.75">
      <c r="A32" s="17">
        <v>312001</v>
      </c>
      <c r="B32" s="31" t="s">
        <v>36</v>
      </c>
      <c r="C32" s="18">
        <v>48</v>
      </c>
      <c r="D32" s="19">
        <v>48</v>
      </c>
      <c r="E32" s="20">
        <f t="shared" si="1"/>
        <v>50.400000000000006</v>
      </c>
      <c r="F32" s="20">
        <f t="shared" si="1"/>
        <v>52.92000000000001</v>
      </c>
    </row>
    <row r="33" spans="1:6" ht="12.75">
      <c r="A33" s="17">
        <v>312001</v>
      </c>
      <c r="B33" s="31" t="s">
        <v>37</v>
      </c>
      <c r="C33" s="18">
        <v>1138</v>
      </c>
      <c r="D33" s="19">
        <v>0</v>
      </c>
      <c r="E33" s="20">
        <f t="shared" si="1"/>
        <v>0</v>
      </c>
      <c r="F33" s="20">
        <f t="shared" si="1"/>
        <v>0</v>
      </c>
    </row>
    <row r="34" spans="1:4" ht="7.5" customHeight="1" thickBot="1">
      <c r="A34" s="17"/>
      <c r="B34" s="31"/>
      <c r="C34" s="18"/>
      <c r="D34" s="19"/>
    </row>
    <row r="35" spans="1:6" ht="15" customHeight="1" thickBot="1">
      <c r="A35" s="17"/>
      <c r="B35" s="32" t="s">
        <v>38</v>
      </c>
      <c r="C35" s="24">
        <f>SUM(C26:C34)</f>
        <v>11575</v>
      </c>
      <c r="D35" s="25">
        <f>SUM(D26:D34)</f>
        <v>10939</v>
      </c>
      <c r="E35" s="24">
        <f>SUM(E26:E34)</f>
        <v>11486.09</v>
      </c>
      <c r="F35" s="24">
        <f>SUM(F26:F34)</f>
        <v>12060.5443</v>
      </c>
    </row>
    <row r="36" spans="1:4" ht="10.5" customHeight="1" thickBot="1">
      <c r="A36" s="17"/>
      <c r="B36" s="35"/>
      <c r="C36" s="18"/>
      <c r="D36" s="19"/>
    </row>
    <row r="37" spans="1:6" ht="15" customHeight="1" thickBot="1">
      <c r="A37" s="17"/>
      <c r="B37" s="35" t="s">
        <v>39</v>
      </c>
      <c r="C37" s="36">
        <f>+C28+C29</f>
        <v>10113</v>
      </c>
      <c r="D37" s="37">
        <f>+D28+D29</f>
        <v>10615</v>
      </c>
      <c r="E37" s="36">
        <f>+E28+E29</f>
        <v>11145.75</v>
      </c>
      <c r="F37" s="36">
        <f>+F28+F29</f>
        <v>11703.0375</v>
      </c>
    </row>
    <row r="38" spans="1:6" ht="15.75" customHeight="1" thickBot="1">
      <c r="A38" s="17"/>
      <c r="B38" s="35" t="s">
        <v>40</v>
      </c>
      <c r="C38" s="36">
        <f>+C39-C37</f>
        <v>42604</v>
      </c>
      <c r="D38" s="37">
        <f>+D39-D37</f>
        <v>45367</v>
      </c>
      <c r="E38" s="38">
        <f>+E39-E37</f>
        <v>48142.09999999999</v>
      </c>
      <c r="F38" s="38">
        <f>+F39-F37</f>
        <v>50835.08500000001</v>
      </c>
    </row>
    <row r="39" spans="2:6" ht="16.5" customHeight="1" thickBot="1">
      <c r="B39" s="39" t="s">
        <v>41</v>
      </c>
      <c r="C39" s="52">
        <f>+C35+C25+C22+C16+C13</f>
        <v>52717</v>
      </c>
      <c r="D39" s="40">
        <f>+D35+D25+D22+D16+D13</f>
        <v>55982</v>
      </c>
      <c r="E39" s="41">
        <f>+E35+E25+E22+E16+E13</f>
        <v>59287.84999999999</v>
      </c>
      <c r="F39" s="41">
        <f>+F35+F25+F22+F16+F13</f>
        <v>62538.122500000005</v>
      </c>
    </row>
    <row r="40" ht="9.75" customHeight="1"/>
    <row r="41" ht="12.75">
      <c r="A41" s="4" t="s">
        <v>42</v>
      </c>
    </row>
    <row r="42" ht="12.75">
      <c r="A42" s="4" t="s">
        <v>43</v>
      </c>
    </row>
    <row r="43" ht="12.75">
      <c r="A43" s="4" t="s">
        <v>45</v>
      </c>
    </row>
    <row r="44" spans="1:6" ht="12.75">
      <c r="A44" s="43" t="s">
        <v>46</v>
      </c>
      <c r="B44" s="44"/>
      <c r="C44" s="44"/>
      <c r="D44" s="44"/>
      <c r="E44" s="44"/>
      <c r="F44" s="44"/>
    </row>
    <row r="45" spans="1:3" ht="12.75">
      <c r="A45" s="45" t="s">
        <v>47</v>
      </c>
      <c r="B45" s="45"/>
      <c r="C45" s="45"/>
    </row>
    <row r="46" spans="1:7" ht="12.75">
      <c r="A46" s="49" t="s">
        <v>48</v>
      </c>
      <c r="B46" s="50"/>
      <c r="C46" s="51"/>
      <c r="D46" s="51"/>
      <c r="E46" s="51"/>
      <c r="F46" s="51"/>
      <c r="G46" s="51"/>
    </row>
    <row r="47" spans="2:7" ht="12.75">
      <c r="B47" s="46"/>
      <c r="C47" s="46"/>
      <c r="D47" s="46"/>
      <c r="E47" s="46"/>
      <c r="F47" s="46"/>
      <c r="G47" s="47"/>
    </row>
  </sheetData>
  <mergeCells count="6">
    <mergeCell ref="A45:C45"/>
    <mergeCell ref="B47:F47"/>
    <mergeCell ref="A1:F1"/>
    <mergeCell ref="A2:C2"/>
    <mergeCell ref="D2:F2"/>
    <mergeCell ref="A44:F4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6"/>
  <sheetViews>
    <sheetView tabSelected="1" workbookViewId="0" topLeftCell="A264">
      <selection activeCell="A288" sqref="A288"/>
    </sheetView>
  </sheetViews>
  <sheetFormatPr defaultColWidth="9.140625" defaultRowHeight="12.75"/>
  <cols>
    <col min="1" max="1" width="10.28125" style="0" customWidth="1"/>
    <col min="2" max="2" width="9.8515625" style="362" customWidth="1"/>
    <col min="3" max="3" width="36.28125" style="0" customWidth="1"/>
    <col min="4" max="4" width="10.7109375" style="363" hidden="1" customWidth="1"/>
    <col min="5" max="5" width="0.5625" style="363" hidden="1" customWidth="1"/>
    <col min="6" max="6" width="11.140625" style="363" hidden="1" customWidth="1"/>
    <col min="7" max="7" width="11.421875" style="363" hidden="1" customWidth="1"/>
    <col min="8" max="8" width="11.7109375" style="30" customWidth="1"/>
    <col min="9" max="9" width="11.7109375" style="468" customWidth="1"/>
    <col min="10" max="11" width="11.7109375" style="363" customWidth="1"/>
    <col min="12" max="12" width="8.57421875" style="0" bestFit="1" customWidth="1"/>
  </cols>
  <sheetData>
    <row r="1" spans="1:12" ht="32.25" customHeight="1" thickBot="1" thickTop="1">
      <c r="A1" s="526" t="s">
        <v>353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8"/>
    </row>
    <row r="2" spans="1:12" ht="24.75" customHeight="1" thickBot="1">
      <c r="A2" s="53"/>
      <c r="B2" s="54"/>
      <c r="C2" s="529" t="s">
        <v>352</v>
      </c>
      <c r="D2" s="54"/>
      <c r="E2" s="55"/>
      <c r="F2" s="55"/>
      <c r="G2" s="55"/>
      <c r="H2" s="54"/>
      <c r="I2" s="55"/>
      <c r="J2" s="55"/>
      <c r="K2" s="55"/>
      <c r="L2" s="56"/>
    </row>
    <row r="3" spans="1:12" ht="13.5" thickBot="1">
      <c r="A3" s="57"/>
      <c r="B3" s="58"/>
      <c r="C3" s="59"/>
      <c r="D3" s="60"/>
      <c r="E3" s="61"/>
      <c r="F3" s="61"/>
      <c r="G3" s="62"/>
      <c r="H3" s="63"/>
      <c r="I3" s="64" t="s">
        <v>49</v>
      </c>
      <c r="J3" s="65"/>
      <c r="K3" s="66"/>
      <c r="L3" s="67"/>
    </row>
    <row r="4" spans="1:12" ht="38.25" customHeight="1" thickBot="1">
      <c r="A4" s="68" t="s">
        <v>50</v>
      </c>
      <c r="B4" s="10" t="s">
        <v>51</v>
      </c>
      <c r="C4" s="69" t="s">
        <v>3</v>
      </c>
      <c r="D4" s="70" t="s">
        <v>52</v>
      </c>
      <c r="E4" s="70" t="s">
        <v>53</v>
      </c>
      <c r="F4" s="70" t="s">
        <v>54</v>
      </c>
      <c r="G4" s="70" t="s">
        <v>55</v>
      </c>
      <c r="H4" s="71" t="s">
        <v>56</v>
      </c>
      <c r="I4" s="72" t="s">
        <v>57</v>
      </c>
      <c r="J4" s="70" t="s">
        <v>58</v>
      </c>
      <c r="K4" s="70" t="s">
        <v>59</v>
      </c>
      <c r="L4" s="73" t="s">
        <v>60</v>
      </c>
    </row>
    <row r="5" spans="1:12" ht="25.5" customHeight="1">
      <c r="A5" s="74" t="s">
        <v>61</v>
      </c>
      <c r="B5" s="75">
        <v>611</v>
      </c>
      <c r="C5" s="76" t="s">
        <v>62</v>
      </c>
      <c r="D5" s="77">
        <v>460</v>
      </c>
      <c r="E5" s="77">
        <v>422.5</v>
      </c>
      <c r="F5" s="77">
        <v>422.5</v>
      </c>
      <c r="G5" s="77">
        <v>422.5</v>
      </c>
      <c r="H5" s="78">
        <v>816</v>
      </c>
      <c r="I5" s="79">
        <v>882</v>
      </c>
      <c r="J5" s="77">
        <f>+I5*1.07</f>
        <v>943.74</v>
      </c>
      <c r="K5" s="80">
        <f>+J5*1.07</f>
        <v>1009.8018000000001</v>
      </c>
      <c r="L5" s="81">
        <f>+I5-H5</f>
        <v>66</v>
      </c>
    </row>
    <row r="6" spans="1:12" ht="12.75">
      <c r="A6" s="82"/>
      <c r="B6" s="83">
        <v>614</v>
      </c>
      <c r="C6" s="84" t="s">
        <v>63</v>
      </c>
      <c r="D6" s="80">
        <v>0</v>
      </c>
      <c r="E6" s="80">
        <v>120</v>
      </c>
      <c r="F6" s="80">
        <v>120</v>
      </c>
      <c r="G6" s="80">
        <v>120</v>
      </c>
      <c r="H6" s="85">
        <v>0</v>
      </c>
      <c r="I6" s="86">
        <v>0</v>
      </c>
      <c r="J6" s="80">
        <f>+I6*1.07</f>
        <v>0</v>
      </c>
      <c r="K6" s="80">
        <f>+J6*1.07</f>
        <v>0</v>
      </c>
      <c r="L6" s="81">
        <f aca="true" t="shared" si="0" ref="L6:L69">+I6-H6</f>
        <v>0</v>
      </c>
    </row>
    <row r="7" spans="1:12" ht="12.75">
      <c r="A7" s="82"/>
      <c r="B7" s="83">
        <v>616</v>
      </c>
      <c r="C7" s="84" t="s">
        <v>64</v>
      </c>
      <c r="D7" s="80"/>
      <c r="E7" s="80"/>
      <c r="F7" s="80"/>
      <c r="G7" s="80"/>
      <c r="H7" s="85">
        <v>250</v>
      </c>
      <c r="I7" s="86">
        <v>300</v>
      </c>
      <c r="J7" s="80">
        <v>0</v>
      </c>
      <c r="K7" s="80">
        <v>0</v>
      </c>
      <c r="L7" s="81">
        <f t="shared" si="0"/>
        <v>50</v>
      </c>
    </row>
    <row r="8" spans="1:12" ht="12.75">
      <c r="A8" s="87"/>
      <c r="B8" s="83">
        <v>623</v>
      </c>
      <c r="C8" s="84" t="s">
        <v>65</v>
      </c>
      <c r="D8" s="80">
        <v>49</v>
      </c>
      <c r="E8" s="80">
        <v>54.3</v>
      </c>
      <c r="F8" s="80">
        <v>54.3</v>
      </c>
      <c r="G8" s="80">
        <v>54.3</v>
      </c>
      <c r="H8" s="85">
        <v>110</v>
      </c>
      <c r="I8" s="86">
        <v>118</v>
      </c>
      <c r="J8" s="80">
        <f aca="true" t="shared" si="1" ref="J8:K18">+I8*1.07</f>
        <v>126.26</v>
      </c>
      <c r="K8" s="80">
        <f t="shared" si="1"/>
        <v>135.09820000000002</v>
      </c>
      <c r="L8" s="81">
        <f t="shared" si="0"/>
        <v>8</v>
      </c>
    </row>
    <row r="9" spans="1:12" ht="12.75">
      <c r="A9" s="87"/>
      <c r="B9" s="83">
        <v>625001</v>
      </c>
      <c r="C9" s="84" t="s">
        <v>66</v>
      </c>
      <c r="D9" s="80">
        <v>17</v>
      </c>
      <c r="E9" s="80">
        <v>7.6</v>
      </c>
      <c r="F9" s="80">
        <v>7.6</v>
      </c>
      <c r="G9" s="80">
        <v>7.6</v>
      </c>
      <c r="H9" s="85">
        <v>16</v>
      </c>
      <c r="I9" s="86">
        <v>17</v>
      </c>
      <c r="J9" s="80">
        <f t="shared" si="1"/>
        <v>18.19</v>
      </c>
      <c r="K9" s="80">
        <f t="shared" si="1"/>
        <v>19.463300000000004</v>
      </c>
      <c r="L9" s="81">
        <f t="shared" si="0"/>
        <v>1</v>
      </c>
    </row>
    <row r="10" spans="1:12" ht="12.75">
      <c r="A10" s="87"/>
      <c r="B10" s="83">
        <v>625002</v>
      </c>
      <c r="C10" s="88" t="s">
        <v>67</v>
      </c>
      <c r="D10" s="80">
        <v>106</v>
      </c>
      <c r="E10" s="80">
        <v>86.8</v>
      </c>
      <c r="F10" s="80">
        <v>86.8</v>
      </c>
      <c r="G10" s="80">
        <v>86.8</v>
      </c>
      <c r="H10" s="85">
        <v>154</v>
      </c>
      <c r="I10" s="86">
        <v>165</v>
      </c>
      <c r="J10" s="80">
        <f t="shared" si="1"/>
        <v>176.55</v>
      </c>
      <c r="K10" s="80">
        <f t="shared" si="1"/>
        <v>188.90850000000003</v>
      </c>
      <c r="L10" s="81">
        <f t="shared" si="0"/>
        <v>11</v>
      </c>
    </row>
    <row r="11" spans="1:12" ht="12.75">
      <c r="A11" s="87"/>
      <c r="B11" s="83">
        <v>625003</v>
      </c>
      <c r="C11" s="84" t="s">
        <v>68</v>
      </c>
      <c r="D11" s="80">
        <v>0</v>
      </c>
      <c r="E11" s="80">
        <v>4.4</v>
      </c>
      <c r="F11" s="80">
        <v>4.4</v>
      </c>
      <c r="G11" s="80">
        <v>4.4</v>
      </c>
      <c r="H11" s="85">
        <v>13</v>
      </c>
      <c r="I11" s="86">
        <v>10</v>
      </c>
      <c r="J11" s="80">
        <f t="shared" si="1"/>
        <v>10.700000000000001</v>
      </c>
      <c r="K11" s="80">
        <f t="shared" si="1"/>
        <v>11.449000000000002</v>
      </c>
      <c r="L11" s="81">
        <f t="shared" si="0"/>
        <v>-3</v>
      </c>
    </row>
    <row r="12" spans="1:12" ht="12.75">
      <c r="A12" s="87"/>
      <c r="B12" s="83">
        <v>625004</v>
      </c>
      <c r="C12" s="84" t="s">
        <v>69</v>
      </c>
      <c r="D12" s="80">
        <v>0</v>
      </c>
      <c r="E12" s="80">
        <v>16.3</v>
      </c>
      <c r="F12" s="80">
        <v>16.3</v>
      </c>
      <c r="G12" s="80">
        <v>16.3</v>
      </c>
      <c r="H12" s="85">
        <v>33</v>
      </c>
      <c r="I12" s="86">
        <v>35</v>
      </c>
      <c r="J12" s="80">
        <f t="shared" si="1"/>
        <v>37.45</v>
      </c>
      <c r="K12" s="80">
        <f t="shared" si="1"/>
        <v>40.07150000000001</v>
      </c>
      <c r="L12" s="81">
        <f t="shared" si="0"/>
        <v>2</v>
      </c>
    </row>
    <row r="13" spans="1:12" ht="12.75">
      <c r="A13" s="87"/>
      <c r="B13" s="83">
        <v>625005</v>
      </c>
      <c r="C13" s="84" t="s">
        <v>70</v>
      </c>
      <c r="D13" s="80">
        <v>14</v>
      </c>
      <c r="E13" s="80">
        <v>5.4</v>
      </c>
      <c r="F13" s="80">
        <v>5.4</v>
      </c>
      <c r="G13" s="80">
        <v>5.4</v>
      </c>
      <c r="H13" s="85">
        <v>11</v>
      </c>
      <c r="I13" s="86">
        <v>12</v>
      </c>
      <c r="J13" s="80">
        <f t="shared" si="1"/>
        <v>12.84</v>
      </c>
      <c r="K13" s="80">
        <f t="shared" si="1"/>
        <v>13.738800000000001</v>
      </c>
      <c r="L13" s="81">
        <f t="shared" si="0"/>
        <v>1</v>
      </c>
    </row>
    <row r="14" spans="1:12" ht="12.75">
      <c r="A14" s="87"/>
      <c r="B14" s="83">
        <v>625007</v>
      </c>
      <c r="C14" s="84" t="s">
        <v>71</v>
      </c>
      <c r="D14" s="80">
        <v>0</v>
      </c>
      <c r="E14" s="80">
        <v>14.9</v>
      </c>
      <c r="F14" s="80">
        <v>14.9</v>
      </c>
      <c r="G14" s="80">
        <v>14.9</v>
      </c>
      <c r="H14" s="85">
        <v>53</v>
      </c>
      <c r="I14" s="86">
        <v>56</v>
      </c>
      <c r="J14" s="80">
        <f t="shared" si="1"/>
        <v>59.92</v>
      </c>
      <c r="K14" s="80">
        <f t="shared" si="1"/>
        <v>64.1144</v>
      </c>
      <c r="L14" s="81">
        <f t="shared" si="0"/>
        <v>3</v>
      </c>
    </row>
    <row r="15" spans="1:12" ht="12.75">
      <c r="A15" s="87"/>
      <c r="B15" s="83">
        <v>637014</v>
      </c>
      <c r="C15" s="84" t="s">
        <v>72</v>
      </c>
      <c r="D15" s="80">
        <v>0</v>
      </c>
      <c r="E15" s="80">
        <v>9</v>
      </c>
      <c r="F15" s="80">
        <v>8.4</v>
      </c>
      <c r="G15" s="80">
        <v>8.4</v>
      </c>
      <c r="H15" s="85">
        <v>11</v>
      </c>
      <c r="I15" s="86">
        <v>12</v>
      </c>
      <c r="J15" s="80">
        <f t="shared" si="1"/>
        <v>12.84</v>
      </c>
      <c r="K15" s="80">
        <f t="shared" si="1"/>
        <v>13.738800000000001</v>
      </c>
      <c r="L15" s="81">
        <f t="shared" si="0"/>
        <v>1</v>
      </c>
    </row>
    <row r="16" spans="1:12" ht="12.75">
      <c r="A16" s="87"/>
      <c r="B16" s="83">
        <v>637026</v>
      </c>
      <c r="C16" s="84" t="s">
        <v>73</v>
      </c>
      <c r="D16" s="80">
        <v>40</v>
      </c>
      <c r="E16" s="80">
        <v>25</v>
      </c>
      <c r="F16" s="80">
        <v>45</v>
      </c>
      <c r="G16" s="80">
        <v>45</v>
      </c>
      <c r="H16" s="85">
        <v>121</v>
      </c>
      <c r="I16" s="86">
        <v>80</v>
      </c>
      <c r="J16" s="80">
        <f t="shared" si="1"/>
        <v>85.60000000000001</v>
      </c>
      <c r="K16" s="80">
        <f t="shared" si="1"/>
        <v>91.59200000000001</v>
      </c>
      <c r="L16" s="81">
        <f t="shared" si="0"/>
        <v>-41</v>
      </c>
    </row>
    <row r="17" spans="1:12" ht="12.75">
      <c r="A17" s="87"/>
      <c r="B17" s="83">
        <v>637026</v>
      </c>
      <c r="C17" s="84" t="s">
        <v>74</v>
      </c>
      <c r="D17" s="80"/>
      <c r="E17" s="80">
        <v>20</v>
      </c>
      <c r="F17" s="80"/>
      <c r="G17" s="80"/>
      <c r="H17" s="85">
        <v>48</v>
      </c>
      <c r="I17" s="86">
        <v>56</v>
      </c>
      <c r="J17" s="80">
        <f t="shared" si="1"/>
        <v>59.92</v>
      </c>
      <c r="K17" s="80">
        <f t="shared" si="1"/>
        <v>64.1144</v>
      </c>
      <c r="L17" s="81">
        <f t="shared" si="0"/>
        <v>8</v>
      </c>
    </row>
    <row r="18" spans="1:12" ht="13.5" thickBot="1">
      <c r="A18" s="87"/>
      <c r="B18" s="83">
        <v>637026</v>
      </c>
      <c r="C18" s="84" t="s">
        <v>75</v>
      </c>
      <c r="D18" s="80"/>
      <c r="E18" s="80">
        <v>0</v>
      </c>
      <c r="F18" s="80">
        <v>0</v>
      </c>
      <c r="G18" s="80">
        <v>60</v>
      </c>
      <c r="H18" s="85">
        <v>146</v>
      </c>
      <c r="I18" s="86">
        <v>120</v>
      </c>
      <c r="J18" s="80">
        <f t="shared" si="1"/>
        <v>128.4</v>
      </c>
      <c r="K18" s="80">
        <f t="shared" si="1"/>
        <v>137.388</v>
      </c>
      <c r="L18" s="81">
        <f t="shared" si="0"/>
        <v>-26</v>
      </c>
    </row>
    <row r="19" spans="1:12" ht="18.75" customHeight="1" thickBot="1">
      <c r="A19" s="87"/>
      <c r="B19" s="89"/>
      <c r="C19" s="90" t="s">
        <v>76</v>
      </c>
      <c r="D19" s="91">
        <f>SUM(D5:D16)</f>
        <v>686</v>
      </c>
      <c r="E19" s="92">
        <f aca="true" t="shared" si="2" ref="E19:K19">SUM(E5:E18)</f>
        <v>786.1999999999998</v>
      </c>
      <c r="F19" s="93">
        <f t="shared" si="2"/>
        <v>785.5999999999998</v>
      </c>
      <c r="G19" s="93">
        <f t="shared" si="2"/>
        <v>845.5999999999998</v>
      </c>
      <c r="H19" s="94">
        <f t="shared" si="2"/>
        <v>1782</v>
      </c>
      <c r="I19" s="95">
        <f t="shared" si="2"/>
        <v>1863</v>
      </c>
      <c r="J19" s="92">
        <f t="shared" si="2"/>
        <v>1672.41</v>
      </c>
      <c r="K19" s="96">
        <f t="shared" si="2"/>
        <v>1789.4787000000001</v>
      </c>
      <c r="L19" s="97">
        <f t="shared" si="0"/>
        <v>81</v>
      </c>
    </row>
    <row r="20" spans="1:12" ht="15" customHeight="1">
      <c r="A20" s="98"/>
      <c r="B20" s="99">
        <v>611</v>
      </c>
      <c r="C20" s="100" t="s">
        <v>77</v>
      </c>
      <c r="D20" s="101">
        <v>1762</v>
      </c>
      <c r="E20" s="101">
        <v>2059.2</v>
      </c>
      <c r="F20" s="101">
        <v>2059.2</v>
      </c>
      <c r="G20" s="101">
        <v>1857.9</v>
      </c>
      <c r="H20" s="102">
        <v>2810</v>
      </c>
      <c r="I20" s="103">
        <v>3298</v>
      </c>
      <c r="J20" s="101">
        <f>(+I20+250)*1.07</f>
        <v>3796.36</v>
      </c>
      <c r="K20" s="101">
        <f>+J20*1.07</f>
        <v>4062.1052000000004</v>
      </c>
      <c r="L20" s="81">
        <f t="shared" si="0"/>
        <v>488</v>
      </c>
    </row>
    <row r="21" spans="1:12" ht="15" customHeight="1">
      <c r="A21" s="98"/>
      <c r="B21" s="83">
        <v>612</v>
      </c>
      <c r="C21" s="84" t="s">
        <v>78</v>
      </c>
      <c r="D21" s="80">
        <v>439</v>
      </c>
      <c r="E21" s="80">
        <v>490</v>
      </c>
      <c r="F21" s="80">
        <v>490</v>
      </c>
      <c r="G21" s="80">
        <v>375.3</v>
      </c>
      <c r="H21" s="85">
        <v>605</v>
      </c>
      <c r="I21" s="86">
        <v>783</v>
      </c>
      <c r="J21" s="101">
        <f>(+I21+20)*1.07</f>
        <v>859.21</v>
      </c>
      <c r="K21" s="101">
        <f>+J21*1.07</f>
        <v>919.3547000000001</v>
      </c>
      <c r="L21" s="81">
        <f t="shared" si="0"/>
        <v>178</v>
      </c>
    </row>
    <row r="22" spans="1:12" ht="15" customHeight="1">
      <c r="A22" s="98"/>
      <c r="B22" s="83">
        <v>612</v>
      </c>
      <c r="C22" s="84" t="s">
        <v>79</v>
      </c>
      <c r="D22" s="80">
        <v>83</v>
      </c>
      <c r="E22" s="80">
        <v>78.7</v>
      </c>
      <c r="F22" s="80">
        <v>78.7</v>
      </c>
      <c r="G22" s="80">
        <v>41.7</v>
      </c>
      <c r="H22" s="85">
        <v>85</v>
      </c>
      <c r="I22" s="86">
        <v>129</v>
      </c>
      <c r="J22" s="101">
        <f>(+I22+6)*1.07</f>
        <v>144.45000000000002</v>
      </c>
      <c r="K22" s="101">
        <f>+J22*1.07</f>
        <v>154.56150000000002</v>
      </c>
      <c r="L22" s="81">
        <f t="shared" si="0"/>
        <v>44</v>
      </c>
    </row>
    <row r="23" spans="1:13" ht="15" customHeight="1">
      <c r="A23" s="104"/>
      <c r="B23" s="83">
        <v>612</v>
      </c>
      <c r="C23" s="84" t="s">
        <v>80</v>
      </c>
      <c r="D23" s="80">
        <v>249</v>
      </c>
      <c r="E23" s="80">
        <v>280.2</v>
      </c>
      <c r="F23" s="80">
        <v>280.2</v>
      </c>
      <c r="G23" s="80">
        <v>253.7</v>
      </c>
      <c r="H23" s="85">
        <v>390</v>
      </c>
      <c r="I23" s="86">
        <v>479</v>
      </c>
      <c r="J23" s="101">
        <f>(+I23+15)*1.07</f>
        <v>528.58</v>
      </c>
      <c r="K23" s="101">
        <f>+J23*1.07</f>
        <v>565.5806000000001</v>
      </c>
      <c r="L23" s="81">
        <f t="shared" si="0"/>
        <v>89</v>
      </c>
      <c r="M23" s="4"/>
    </row>
    <row r="24" spans="1:12" ht="15" customHeight="1">
      <c r="A24" s="104"/>
      <c r="B24" s="83">
        <v>614</v>
      </c>
      <c r="C24" s="84" t="s">
        <v>81</v>
      </c>
      <c r="D24" s="80">
        <v>30</v>
      </c>
      <c r="E24" s="80">
        <v>30</v>
      </c>
      <c r="F24" s="80">
        <v>30</v>
      </c>
      <c r="G24" s="80">
        <v>0</v>
      </c>
      <c r="H24" s="85">
        <v>0</v>
      </c>
      <c r="I24" s="86">
        <v>0</v>
      </c>
      <c r="J24" s="101">
        <f>+I24*1.07</f>
        <v>0</v>
      </c>
      <c r="K24" s="101">
        <f>+J24*1.07</f>
        <v>0</v>
      </c>
      <c r="L24" s="81">
        <f t="shared" si="0"/>
        <v>0</v>
      </c>
    </row>
    <row r="25" spans="1:12" ht="15" customHeight="1">
      <c r="A25" s="104"/>
      <c r="B25" s="83">
        <v>616</v>
      </c>
      <c r="C25" s="84" t="s">
        <v>82</v>
      </c>
      <c r="D25" s="80">
        <v>110</v>
      </c>
      <c r="E25" s="80">
        <v>227</v>
      </c>
      <c r="F25" s="80">
        <v>227</v>
      </c>
      <c r="G25" s="80">
        <v>197.4</v>
      </c>
      <c r="H25" s="85">
        <v>526</v>
      </c>
      <c r="I25" s="86">
        <v>700</v>
      </c>
      <c r="J25" s="101">
        <f>(+I25+25)*1.07</f>
        <v>775.75</v>
      </c>
      <c r="K25" s="101">
        <f>+J25*1.07</f>
        <v>830.0525</v>
      </c>
      <c r="L25" s="81">
        <f t="shared" si="0"/>
        <v>174</v>
      </c>
    </row>
    <row r="26" spans="1:12" ht="15" customHeight="1">
      <c r="A26" s="104"/>
      <c r="B26" s="83">
        <v>621</v>
      </c>
      <c r="C26" s="84" t="s">
        <v>83</v>
      </c>
      <c r="D26" s="80"/>
      <c r="E26" s="80"/>
      <c r="F26" s="80"/>
      <c r="G26" s="80"/>
      <c r="H26" s="85">
        <v>65</v>
      </c>
      <c r="I26" s="86">
        <v>70</v>
      </c>
      <c r="J26" s="101">
        <v>70</v>
      </c>
      <c r="K26" s="101">
        <v>70</v>
      </c>
      <c r="L26" s="81">
        <f t="shared" si="0"/>
        <v>5</v>
      </c>
    </row>
    <row r="27" spans="1:12" ht="15" customHeight="1">
      <c r="A27" s="104"/>
      <c r="B27" s="83">
        <v>622</v>
      </c>
      <c r="C27" s="84" t="s">
        <v>84</v>
      </c>
      <c r="D27" s="80">
        <v>269</v>
      </c>
      <c r="E27" s="80">
        <v>316.1</v>
      </c>
      <c r="F27" s="80">
        <v>316.1</v>
      </c>
      <c r="G27" s="80">
        <v>275.2</v>
      </c>
      <c r="H27" s="85">
        <v>343</v>
      </c>
      <c r="I27" s="86">
        <v>459</v>
      </c>
      <c r="J27" s="101">
        <f>(+I27+12)*1.07</f>
        <v>503.97</v>
      </c>
      <c r="K27" s="101">
        <f>+J27*1.07</f>
        <v>539.2479000000001</v>
      </c>
      <c r="L27" s="81">
        <f t="shared" si="0"/>
        <v>116</v>
      </c>
    </row>
    <row r="28" spans="1:12" ht="15" customHeight="1">
      <c r="A28" s="104"/>
      <c r="B28" s="83">
        <v>623</v>
      </c>
      <c r="C28" s="84" t="s">
        <v>85</v>
      </c>
      <c r="D28" s="80"/>
      <c r="E28" s="80"/>
      <c r="F28" s="80"/>
      <c r="G28" s="80"/>
      <c r="H28" s="85">
        <v>10</v>
      </c>
      <c r="I28" s="86">
        <v>10</v>
      </c>
      <c r="J28" s="101">
        <v>10</v>
      </c>
      <c r="K28" s="101">
        <v>10</v>
      </c>
      <c r="L28" s="81">
        <f t="shared" si="0"/>
        <v>0</v>
      </c>
    </row>
    <row r="29" spans="1:12" ht="15" customHeight="1">
      <c r="A29" s="104"/>
      <c r="B29" s="83">
        <v>625001</v>
      </c>
      <c r="C29" s="84" t="s">
        <v>66</v>
      </c>
      <c r="D29" s="80">
        <v>92</v>
      </c>
      <c r="E29" s="80">
        <v>44.1</v>
      </c>
      <c r="F29" s="80">
        <v>44.1</v>
      </c>
      <c r="G29" s="80">
        <v>38.4</v>
      </c>
      <c r="H29" s="85">
        <v>69</v>
      </c>
      <c r="I29" s="86">
        <v>76</v>
      </c>
      <c r="J29" s="101">
        <f>(+I29+8)*1.07</f>
        <v>89.88000000000001</v>
      </c>
      <c r="K29" s="101">
        <f>+J29*1.07</f>
        <v>96.17160000000001</v>
      </c>
      <c r="L29" s="81">
        <f t="shared" si="0"/>
        <v>7</v>
      </c>
    </row>
    <row r="30" spans="1:12" ht="15" customHeight="1">
      <c r="A30" s="104"/>
      <c r="B30" s="83">
        <v>625002</v>
      </c>
      <c r="C30" s="88" t="s">
        <v>67</v>
      </c>
      <c r="D30" s="80">
        <v>581</v>
      </c>
      <c r="E30" s="80">
        <v>507.2</v>
      </c>
      <c r="F30" s="80">
        <v>507.2</v>
      </c>
      <c r="G30" s="80">
        <v>441.7</v>
      </c>
      <c r="H30" s="85">
        <v>624</v>
      </c>
      <c r="I30" s="86">
        <v>755</v>
      </c>
      <c r="J30" s="101">
        <f>(+I30+8)*1.07</f>
        <v>816.4100000000001</v>
      </c>
      <c r="K30" s="101">
        <f>+J30*1.07</f>
        <v>873.5587000000002</v>
      </c>
      <c r="L30" s="81">
        <f t="shared" si="0"/>
        <v>131</v>
      </c>
    </row>
    <row r="31" spans="1:12" ht="15" customHeight="1">
      <c r="A31" s="104"/>
      <c r="B31" s="83">
        <v>625003</v>
      </c>
      <c r="C31" s="84" t="s">
        <v>68</v>
      </c>
      <c r="D31" s="80">
        <v>0</v>
      </c>
      <c r="E31" s="80">
        <v>27.5</v>
      </c>
      <c r="F31" s="80">
        <v>27.5</v>
      </c>
      <c r="G31" s="80">
        <v>24.2</v>
      </c>
      <c r="H31" s="85">
        <v>49</v>
      </c>
      <c r="I31" s="86">
        <v>46</v>
      </c>
      <c r="J31" s="101">
        <f>(+I31+8)*1.07</f>
        <v>57.78</v>
      </c>
      <c r="K31" s="101">
        <f>+J31*1.07</f>
        <v>61.824600000000004</v>
      </c>
      <c r="L31" s="81">
        <f t="shared" si="0"/>
        <v>-3</v>
      </c>
    </row>
    <row r="32" spans="1:12" ht="15" customHeight="1">
      <c r="A32" s="104"/>
      <c r="B32" s="83">
        <v>625004</v>
      </c>
      <c r="C32" s="84" t="s">
        <v>69</v>
      </c>
      <c r="D32" s="80">
        <v>0</v>
      </c>
      <c r="E32" s="80">
        <v>95</v>
      </c>
      <c r="F32" s="80">
        <v>95</v>
      </c>
      <c r="G32" s="80">
        <v>82.7</v>
      </c>
      <c r="H32" s="85">
        <v>125</v>
      </c>
      <c r="I32" s="86">
        <v>162</v>
      </c>
      <c r="J32" s="101">
        <f>(+I32+8)*1.07</f>
        <v>181.9</v>
      </c>
      <c r="K32" s="101">
        <f>+J32*1.07</f>
        <v>194.633</v>
      </c>
      <c r="L32" s="81">
        <f t="shared" si="0"/>
        <v>37</v>
      </c>
    </row>
    <row r="33" spans="1:12" ht="24" customHeight="1">
      <c r="A33" s="104"/>
      <c r="B33" s="83">
        <v>625005</v>
      </c>
      <c r="C33" s="105" t="s">
        <v>86</v>
      </c>
      <c r="D33" s="80">
        <v>92</v>
      </c>
      <c r="E33" s="80">
        <v>0</v>
      </c>
      <c r="F33" s="80">
        <v>44.1</v>
      </c>
      <c r="G33" s="80">
        <v>38.4</v>
      </c>
      <c r="H33" s="85">
        <v>31</v>
      </c>
      <c r="I33" s="86">
        <v>33</v>
      </c>
      <c r="J33" s="101">
        <f>(+I33+8)*1.07</f>
        <v>43.870000000000005</v>
      </c>
      <c r="K33" s="101">
        <f>+J33*1.07</f>
        <v>46.940900000000006</v>
      </c>
      <c r="L33" s="81">
        <f t="shared" si="0"/>
        <v>2</v>
      </c>
    </row>
    <row r="34" spans="1:12" ht="15" customHeight="1">
      <c r="A34" s="104"/>
      <c r="B34" s="83">
        <v>625005</v>
      </c>
      <c r="C34" s="84" t="s">
        <v>70</v>
      </c>
      <c r="D34" s="80">
        <v>74</v>
      </c>
      <c r="E34" s="80">
        <v>31.7</v>
      </c>
      <c r="F34" s="80">
        <v>31.7</v>
      </c>
      <c r="G34" s="80">
        <v>27.6</v>
      </c>
      <c r="H34" s="85">
        <v>52</v>
      </c>
      <c r="I34" s="86">
        <v>54</v>
      </c>
      <c r="J34" s="101">
        <f>+I34*1.07</f>
        <v>57.78</v>
      </c>
      <c r="K34" s="101">
        <f>+J34*1.07</f>
        <v>61.824600000000004</v>
      </c>
      <c r="L34" s="81">
        <f t="shared" si="0"/>
        <v>2</v>
      </c>
    </row>
    <row r="35" spans="1:12" ht="15" customHeight="1">
      <c r="A35" s="104"/>
      <c r="B35" s="83">
        <v>625007</v>
      </c>
      <c r="C35" s="84" t="s">
        <v>71</v>
      </c>
      <c r="D35" s="80">
        <v>0</v>
      </c>
      <c r="E35" s="80">
        <v>87</v>
      </c>
      <c r="F35" s="80">
        <v>87</v>
      </c>
      <c r="G35" s="80">
        <v>75.8</v>
      </c>
      <c r="H35" s="85">
        <v>217</v>
      </c>
      <c r="I35" s="86">
        <v>256</v>
      </c>
      <c r="J35" s="101">
        <f>+I35*1.07</f>
        <v>273.92</v>
      </c>
      <c r="K35" s="101">
        <f>+J35*1.07</f>
        <v>293.0944</v>
      </c>
      <c r="L35" s="81">
        <f t="shared" si="0"/>
        <v>39</v>
      </c>
    </row>
    <row r="36" spans="1:12" ht="15" customHeight="1" thickBot="1">
      <c r="A36" s="104"/>
      <c r="B36" s="83">
        <v>627</v>
      </c>
      <c r="C36" s="84" t="s">
        <v>87</v>
      </c>
      <c r="D36" s="80">
        <v>0</v>
      </c>
      <c r="E36" s="80">
        <v>1</v>
      </c>
      <c r="F36" s="80">
        <v>1</v>
      </c>
      <c r="G36" s="80">
        <v>1</v>
      </c>
      <c r="H36" s="85">
        <v>3</v>
      </c>
      <c r="I36" s="86">
        <v>3</v>
      </c>
      <c r="J36" s="80">
        <f>+I36*1.07</f>
        <v>3.21</v>
      </c>
      <c r="K36" s="80">
        <f>+J36*1.07</f>
        <v>3.4347000000000003</v>
      </c>
      <c r="L36" s="81">
        <f t="shared" si="0"/>
        <v>0</v>
      </c>
    </row>
    <row r="37" spans="1:12" s="114" customFormat="1" ht="33" customHeight="1" thickBot="1">
      <c r="A37" s="106" t="s">
        <v>88</v>
      </c>
      <c r="B37" s="107"/>
      <c r="C37" s="108"/>
      <c r="D37" s="109">
        <f aca="true" t="shared" si="3" ref="D37:L37">SUM(D19:D36)</f>
        <v>4467</v>
      </c>
      <c r="E37" s="109">
        <f t="shared" si="3"/>
        <v>5060.9</v>
      </c>
      <c r="F37" s="109">
        <f t="shared" si="3"/>
        <v>5104.4</v>
      </c>
      <c r="G37" s="109">
        <f t="shared" si="3"/>
        <v>4576.599999999999</v>
      </c>
      <c r="H37" s="110">
        <f t="shared" si="3"/>
        <v>7786</v>
      </c>
      <c r="I37" s="111">
        <f t="shared" si="3"/>
        <v>9176</v>
      </c>
      <c r="J37" s="112">
        <f t="shared" si="3"/>
        <v>9885.48</v>
      </c>
      <c r="K37" s="112">
        <f t="shared" si="3"/>
        <v>10571.863599999999</v>
      </c>
      <c r="L37" s="113">
        <f t="shared" si="3"/>
        <v>1390</v>
      </c>
    </row>
    <row r="38" spans="1:12" s="114" customFormat="1" ht="33" customHeight="1" thickBot="1">
      <c r="A38" s="115"/>
      <c r="B38" s="116"/>
      <c r="C38" s="116"/>
      <c r="D38" s="117"/>
      <c r="E38" s="117"/>
      <c r="F38" s="117"/>
      <c r="G38" s="117"/>
      <c r="H38" s="118"/>
      <c r="I38" s="119"/>
      <c r="J38" s="120"/>
      <c r="K38" s="120"/>
      <c r="L38" s="121"/>
    </row>
    <row r="39" spans="1:12" ht="15" customHeight="1">
      <c r="A39" s="122"/>
      <c r="B39" s="75">
        <v>631001</v>
      </c>
      <c r="C39" s="76" t="s">
        <v>89</v>
      </c>
      <c r="D39" s="77">
        <v>50</v>
      </c>
      <c r="E39" s="77">
        <v>40</v>
      </c>
      <c r="F39" s="77">
        <v>35</v>
      </c>
      <c r="G39" s="77">
        <v>35</v>
      </c>
      <c r="H39" s="78">
        <v>40</v>
      </c>
      <c r="I39" s="79">
        <v>40</v>
      </c>
      <c r="J39" s="77">
        <v>42</v>
      </c>
      <c r="K39" s="77">
        <v>45</v>
      </c>
      <c r="L39" s="123">
        <f t="shared" si="0"/>
        <v>0</v>
      </c>
    </row>
    <row r="40" spans="1:12" ht="15" customHeight="1">
      <c r="A40" s="124"/>
      <c r="B40" s="83">
        <v>631002</v>
      </c>
      <c r="C40" s="84" t="s">
        <v>90</v>
      </c>
      <c r="D40" s="80">
        <v>30</v>
      </c>
      <c r="E40" s="80">
        <v>25</v>
      </c>
      <c r="F40" s="80">
        <v>20</v>
      </c>
      <c r="G40" s="80">
        <v>20</v>
      </c>
      <c r="H40" s="85">
        <v>25</v>
      </c>
      <c r="I40" s="86">
        <v>30</v>
      </c>
      <c r="J40" s="80">
        <v>25</v>
      </c>
      <c r="K40" s="80">
        <v>28</v>
      </c>
      <c r="L40" s="125">
        <f t="shared" si="0"/>
        <v>5</v>
      </c>
    </row>
    <row r="41" spans="1:12" ht="15" customHeight="1">
      <c r="A41" s="124"/>
      <c r="B41" s="83">
        <v>632001</v>
      </c>
      <c r="C41" s="84" t="s">
        <v>91</v>
      </c>
      <c r="D41" s="80">
        <v>160</v>
      </c>
      <c r="E41" s="80">
        <v>185</v>
      </c>
      <c r="F41" s="80">
        <v>185</v>
      </c>
      <c r="G41" s="80">
        <v>185</v>
      </c>
      <c r="H41" s="85">
        <v>545</v>
      </c>
      <c r="I41" s="86">
        <v>450</v>
      </c>
      <c r="J41" s="80">
        <f>+I41*1.08</f>
        <v>486.00000000000006</v>
      </c>
      <c r="K41" s="80">
        <f>+J41*1.08</f>
        <v>524.8800000000001</v>
      </c>
      <c r="L41" s="125">
        <f t="shared" si="0"/>
        <v>-95</v>
      </c>
    </row>
    <row r="42" spans="1:12" ht="15" customHeight="1">
      <c r="A42" s="124"/>
      <c r="B42" s="83">
        <v>632001</v>
      </c>
      <c r="C42" s="84" t="s">
        <v>92</v>
      </c>
      <c r="D42" s="80">
        <v>220</v>
      </c>
      <c r="E42" s="80">
        <v>303</v>
      </c>
      <c r="F42" s="80">
        <v>303</v>
      </c>
      <c r="G42" s="80">
        <v>303</v>
      </c>
      <c r="H42" s="85">
        <v>390</v>
      </c>
      <c r="I42" s="86">
        <v>350</v>
      </c>
      <c r="J42" s="80">
        <f>+I42*1.08</f>
        <v>378</v>
      </c>
      <c r="K42" s="80">
        <f>+J42*1.08</f>
        <v>408.24</v>
      </c>
      <c r="L42" s="125">
        <f t="shared" si="0"/>
        <v>-40</v>
      </c>
    </row>
    <row r="43" spans="1:12" ht="15" customHeight="1">
      <c r="A43" s="124"/>
      <c r="B43" s="83">
        <v>632002</v>
      </c>
      <c r="C43" s="84" t="s">
        <v>93</v>
      </c>
      <c r="D43" s="80">
        <v>61</v>
      </c>
      <c r="E43" s="80">
        <v>120</v>
      </c>
      <c r="F43" s="80">
        <v>120</v>
      </c>
      <c r="G43" s="80">
        <v>120</v>
      </c>
      <c r="H43" s="85">
        <v>150</v>
      </c>
      <c r="I43" s="86">
        <v>150</v>
      </c>
      <c r="J43" s="80">
        <f>+I43*1.05</f>
        <v>157.5</v>
      </c>
      <c r="K43" s="80">
        <f>+J43*1.07</f>
        <v>168.525</v>
      </c>
      <c r="L43" s="125">
        <f t="shared" si="0"/>
        <v>0</v>
      </c>
    </row>
    <row r="44" spans="1:12" ht="15" customHeight="1">
      <c r="A44" s="124"/>
      <c r="B44" s="83">
        <v>632003</v>
      </c>
      <c r="C44" s="84" t="s">
        <v>94</v>
      </c>
      <c r="D44" s="80">
        <v>140</v>
      </c>
      <c r="E44" s="80">
        <v>169</v>
      </c>
      <c r="F44" s="80">
        <v>130</v>
      </c>
      <c r="G44" s="80">
        <v>130</v>
      </c>
      <c r="H44" s="85">
        <v>310</v>
      </c>
      <c r="I44" s="86">
        <v>320</v>
      </c>
      <c r="J44" s="80">
        <f aca="true" t="shared" si="4" ref="J44:K59">+I44*1.05</f>
        <v>336</v>
      </c>
      <c r="K44" s="80">
        <f>+J44*1.05</f>
        <v>352.8</v>
      </c>
      <c r="L44" s="125">
        <f t="shared" si="0"/>
        <v>10</v>
      </c>
    </row>
    <row r="45" spans="1:12" ht="15" customHeight="1">
      <c r="A45" s="124"/>
      <c r="B45" s="83">
        <v>632003</v>
      </c>
      <c r="C45" s="84" t="s">
        <v>95</v>
      </c>
      <c r="D45" s="80">
        <v>100</v>
      </c>
      <c r="E45" s="80">
        <v>130</v>
      </c>
      <c r="F45" s="80">
        <v>130</v>
      </c>
      <c r="G45" s="80">
        <v>130</v>
      </c>
      <c r="H45" s="85">
        <v>255</v>
      </c>
      <c r="I45" s="86">
        <v>270</v>
      </c>
      <c r="J45" s="80">
        <f t="shared" si="4"/>
        <v>283.5</v>
      </c>
      <c r="K45" s="80">
        <f t="shared" si="4"/>
        <v>297.675</v>
      </c>
      <c r="L45" s="125">
        <f t="shared" si="0"/>
        <v>15</v>
      </c>
    </row>
    <row r="46" spans="1:12" ht="15" customHeight="1">
      <c r="A46" s="124"/>
      <c r="B46" s="83">
        <v>633002</v>
      </c>
      <c r="C46" s="126" t="s">
        <v>96</v>
      </c>
      <c r="D46" s="80"/>
      <c r="E46" s="80">
        <v>0</v>
      </c>
      <c r="F46" s="80"/>
      <c r="G46" s="80"/>
      <c r="H46" s="85">
        <v>80</v>
      </c>
      <c r="I46" s="86">
        <v>100</v>
      </c>
      <c r="J46" s="80">
        <f t="shared" si="4"/>
        <v>105</v>
      </c>
      <c r="K46" s="80">
        <f t="shared" si="4"/>
        <v>110.25</v>
      </c>
      <c r="L46" s="125">
        <f t="shared" si="0"/>
        <v>20</v>
      </c>
    </row>
    <row r="47" spans="1:12" ht="15" customHeight="1">
      <c r="A47" s="124"/>
      <c r="B47" s="83">
        <v>633003</v>
      </c>
      <c r="C47" s="84" t="s">
        <v>97</v>
      </c>
      <c r="D47" s="80">
        <v>0</v>
      </c>
      <c r="E47" s="80">
        <v>5</v>
      </c>
      <c r="F47" s="80">
        <v>5</v>
      </c>
      <c r="G47" s="80">
        <v>5</v>
      </c>
      <c r="H47" s="85">
        <v>0</v>
      </c>
      <c r="I47" s="86">
        <v>6</v>
      </c>
      <c r="J47" s="80">
        <f t="shared" si="4"/>
        <v>6.300000000000001</v>
      </c>
      <c r="K47" s="80">
        <f t="shared" si="4"/>
        <v>6.615000000000001</v>
      </c>
      <c r="L47" s="125">
        <f t="shared" si="0"/>
        <v>6</v>
      </c>
    </row>
    <row r="48" spans="1:12" ht="15" customHeight="1">
      <c r="A48" s="124"/>
      <c r="B48" s="83">
        <v>633004</v>
      </c>
      <c r="C48" s="84" t="s">
        <v>98</v>
      </c>
      <c r="D48" s="80">
        <v>90</v>
      </c>
      <c r="E48" s="80">
        <v>90</v>
      </c>
      <c r="F48" s="80">
        <v>90</v>
      </c>
      <c r="G48" s="80">
        <v>90</v>
      </c>
      <c r="H48" s="85">
        <v>110</v>
      </c>
      <c r="I48" s="86">
        <v>120</v>
      </c>
      <c r="J48" s="80">
        <f t="shared" si="4"/>
        <v>126</v>
      </c>
      <c r="K48" s="80">
        <f t="shared" si="4"/>
        <v>132.3</v>
      </c>
      <c r="L48" s="125">
        <f t="shared" si="0"/>
        <v>10</v>
      </c>
    </row>
    <row r="49" spans="1:12" ht="15" customHeight="1">
      <c r="A49" s="124"/>
      <c r="B49" s="83">
        <v>633006</v>
      </c>
      <c r="C49" s="84" t="s">
        <v>99</v>
      </c>
      <c r="D49" s="80">
        <v>115</v>
      </c>
      <c r="E49" s="80">
        <v>115</v>
      </c>
      <c r="F49" s="80">
        <v>115</v>
      </c>
      <c r="G49" s="80">
        <v>115</v>
      </c>
      <c r="H49" s="85">
        <v>125</v>
      </c>
      <c r="I49" s="86">
        <v>150</v>
      </c>
      <c r="J49" s="80">
        <f t="shared" si="4"/>
        <v>157.5</v>
      </c>
      <c r="K49" s="80">
        <f t="shared" si="4"/>
        <v>165.375</v>
      </c>
      <c r="L49" s="125">
        <f t="shared" si="0"/>
        <v>25</v>
      </c>
    </row>
    <row r="50" spans="1:12" ht="15" customHeight="1">
      <c r="A50" s="124"/>
      <c r="B50" s="83">
        <v>633006</v>
      </c>
      <c r="C50" s="84" t="s">
        <v>100</v>
      </c>
      <c r="D50" s="80">
        <v>108</v>
      </c>
      <c r="E50" s="80">
        <v>100</v>
      </c>
      <c r="F50" s="80">
        <v>100</v>
      </c>
      <c r="G50" s="80">
        <v>100</v>
      </c>
      <c r="H50" s="85">
        <v>110</v>
      </c>
      <c r="I50" s="86">
        <v>115</v>
      </c>
      <c r="J50" s="80">
        <f t="shared" si="4"/>
        <v>120.75</v>
      </c>
      <c r="K50" s="80">
        <f t="shared" si="4"/>
        <v>126.78750000000001</v>
      </c>
      <c r="L50" s="125">
        <f t="shared" si="0"/>
        <v>5</v>
      </c>
    </row>
    <row r="51" spans="1:12" ht="15" customHeight="1">
      <c r="A51" s="124"/>
      <c r="B51" s="83">
        <v>633006</v>
      </c>
      <c r="C51" s="84" t="s">
        <v>101</v>
      </c>
      <c r="D51" s="80">
        <v>20</v>
      </c>
      <c r="E51" s="80">
        <v>20</v>
      </c>
      <c r="F51" s="80">
        <v>20</v>
      </c>
      <c r="G51" s="80">
        <v>20</v>
      </c>
      <c r="H51" s="85">
        <v>25</v>
      </c>
      <c r="I51" s="86">
        <v>25</v>
      </c>
      <c r="J51" s="80">
        <f t="shared" si="4"/>
        <v>26.25</v>
      </c>
      <c r="K51" s="80">
        <f t="shared" si="4"/>
        <v>27.5625</v>
      </c>
      <c r="L51" s="125">
        <f t="shared" si="0"/>
        <v>0</v>
      </c>
    </row>
    <row r="52" spans="1:13" ht="15" customHeight="1">
      <c r="A52" s="124"/>
      <c r="B52" s="83">
        <v>633006</v>
      </c>
      <c r="C52" s="84" t="s">
        <v>102</v>
      </c>
      <c r="D52" s="80">
        <v>10</v>
      </c>
      <c r="E52" s="80">
        <v>10</v>
      </c>
      <c r="F52" s="80">
        <v>10</v>
      </c>
      <c r="G52" s="80">
        <v>10</v>
      </c>
      <c r="H52" s="85">
        <v>50</v>
      </c>
      <c r="I52" s="86">
        <v>50</v>
      </c>
      <c r="J52" s="80">
        <f t="shared" si="4"/>
        <v>52.5</v>
      </c>
      <c r="K52" s="80">
        <f t="shared" si="4"/>
        <v>55.125</v>
      </c>
      <c r="L52" s="125">
        <f t="shared" si="0"/>
        <v>0</v>
      </c>
      <c r="M52" s="4"/>
    </row>
    <row r="53" spans="1:12" ht="15" customHeight="1">
      <c r="A53" s="124"/>
      <c r="B53" s="99">
        <v>633009</v>
      </c>
      <c r="C53" s="100" t="s">
        <v>103</v>
      </c>
      <c r="D53" s="101">
        <v>40</v>
      </c>
      <c r="E53" s="101">
        <v>50</v>
      </c>
      <c r="F53" s="101">
        <v>50</v>
      </c>
      <c r="G53" s="101">
        <v>50</v>
      </c>
      <c r="H53" s="102">
        <v>70</v>
      </c>
      <c r="I53" s="103">
        <v>70</v>
      </c>
      <c r="J53" s="80">
        <f t="shared" si="4"/>
        <v>73.5</v>
      </c>
      <c r="K53" s="80">
        <f t="shared" si="4"/>
        <v>77.175</v>
      </c>
      <c r="L53" s="125">
        <f t="shared" si="0"/>
        <v>0</v>
      </c>
    </row>
    <row r="54" spans="1:12" ht="15" customHeight="1">
      <c r="A54" s="124"/>
      <c r="B54" s="83">
        <v>633013</v>
      </c>
      <c r="C54" s="84" t="s">
        <v>104</v>
      </c>
      <c r="D54" s="80">
        <v>75</v>
      </c>
      <c r="E54" s="80">
        <v>0</v>
      </c>
      <c r="F54" s="80">
        <v>0</v>
      </c>
      <c r="G54" s="80">
        <v>0</v>
      </c>
      <c r="H54" s="85">
        <v>30</v>
      </c>
      <c r="I54" s="86">
        <v>30</v>
      </c>
      <c r="J54" s="80">
        <f t="shared" si="4"/>
        <v>31.5</v>
      </c>
      <c r="K54" s="80">
        <f t="shared" si="4"/>
        <v>33.075</v>
      </c>
      <c r="L54" s="125">
        <f t="shared" si="0"/>
        <v>0</v>
      </c>
    </row>
    <row r="55" spans="1:12" ht="15" customHeight="1">
      <c r="A55" s="124"/>
      <c r="B55" s="83">
        <v>633016</v>
      </c>
      <c r="C55" s="84" t="s">
        <v>105</v>
      </c>
      <c r="D55" s="80">
        <v>50</v>
      </c>
      <c r="E55" s="80">
        <v>50</v>
      </c>
      <c r="F55" s="80">
        <v>50</v>
      </c>
      <c r="G55" s="80">
        <v>50</v>
      </c>
      <c r="H55" s="85">
        <v>60</v>
      </c>
      <c r="I55" s="86">
        <v>70</v>
      </c>
      <c r="J55" s="80">
        <f t="shared" si="4"/>
        <v>73.5</v>
      </c>
      <c r="K55" s="80">
        <f t="shared" si="4"/>
        <v>77.175</v>
      </c>
      <c r="L55" s="125">
        <f t="shared" si="0"/>
        <v>10</v>
      </c>
    </row>
    <row r="56" spans="1:12" ht="15" customHeight="1">
      <c r="A56" s="124"/>
      <c r="B56" s="83">
        <v>634001</v>
      </c>
      <c r="C56" s="84" t="s">
        <v>106</v>
      </c>
      <c r="D56" s="80">
        <v>60</v>
      </c>
      <c r="E56" s="80">
        <v>60</v>
      </c>
      <c r="F56" s="80">
        <v>55</v>
      </c>
      <c r="G56" s="80">
        <v>55</v>
      </c>
      <c r="H56" s="85">
        <v>90</v>
      </c>
      <c r="I56" s="86">
        <v>100</v>
      </c>
      <c r="J56" s="80">
        <f t="shared" si="4"/>
        <v>105</v>
      </c>
      <c r="K56" s="80">
        <f t="shared" si="4"/>
        <v>110.25</v>
      </c>
      <c r="L56" s="125">
        <f t="shared" si="0"/>
        <v>10</v>
      </c>
    </row>
    <row r="57" spans="1:12" ht="15" customHeight="1">
      <c r="A57" s="124"/>
      <c r="B57" s="83">
        <v>634002</v>
      </c>
      <c r="C57" s="84" t="s">
        <v>107</v>
      </c>
      <c r="D57" s="80"/>
      <c r="E57" s="80"/>
      <c r="F57" s="80"/>
      <c r="G57" s="80"/>
      <c r="H57" s="85">
        <v>45</v>
      </c>
      <c r="I57" s="86">
        <v>50</v>
      </c>
      <c r="J57" s="80">
        <f t="shared" si="4"/>
        <v>52.5</v>
      </c>
      <c r="K57" s="80">
        <f t="shared" si="4"/>
        <v>55.125</v>
      </c>
      <c r="L57" s="125">
        <f t="shared" si="0"/>
        <v>5</v>
      </c>
    </row>
    <row r="58" spans="1:12" ht="15" customHeight="1">
      <c r="A58" s="124"/>
      <c r="B58" s="83">
        <v>634003</v>
      </c>
      <c r="C58" s="84" t="s">
        <v>108</v>
      </c>
      <c r="D58" s="80">
        <v>33</v>
      </c>
      <c r="E58" s="80">
        <v>35</v>
      </c>
      <c r="F58" s="80">
        <v>35</v>
      </c>
      <c r="G58" s="80">
        <v>35</v>
      </c>
      <c r="H58" s="85">
        <v>120</v>
      </c>
      <c r="I58" s="86">
        <v>130</v>
      </c>
      <c r="J58" s="80">
        <f t="shared" si="4"/>
        <v>136.5</v>
      </c>
      <c r="K58" s="80">
        <f t="shared" si="4"/>
        <v>143.32500000000002</v>
      </c>
      <c r="L58" s="125">
        <f t="shared" si="0"/>
        <v>10</v>
      </c>
    </row>
    <row r="59" spans="1:12" ht="15" customHeight="1">
      <c r="A59" s="124"/>
      <c r="B59" s="83">
        <v>634005</v>
      </c>
      <c r="C59" s="84" t="s">
        <v>109</v>
      </c>
      <c r="D59" s="80">
        <v>5</v>
      </c>
      <c r="E59" s="80">
        <v>8</v>
      </c>
      <c r="F59" s="80">
        <v>8</v>
      </c>
      <c r="G59" s="80">
        <v>8</v>
      </c>
      <c r="H59" s="85">
        <v>10</v>
      </c>
      <c r="I59" s="86">
        <v>10</v>
      </c>
      <c r="J59" s="80">
        <f t="shared" si="4"/>
        <v>10.5</v>
      </c>
      <c r="K59" s="80">
        <f t="shared" si="4"/>
        <v>11.025</v>
      </c>
      <c r="L59" s="125">
        <f t="shared" si="0"/>
        <v>0</v>
      </c>
    </row>
    <row r="60" spans="1:12" ht="15" customHeight="1">
      <c r="A60" s="124"/>
      <c r="B60" s="83">
        <v>635002</v>
      </c>
      <c r="C60" s="84" t="s">
        <v>110</v>
      </c>
      <c r="D60" s="80">
        <v>39</v>
      </c>
      <c r="E60" s="80">
        <v>36</v>
      </c>
      <c r="F60" s="80">
        <v>36</v>
      </c>
      <c r="G60" s="80">
        <v>36</v>
      </c>
      <c r="H60" s="85">
        <v>15</v>
      </c>
      <c r="I60" s="86">
        <v>30</v>
      </c>
      <c r="J60" s="80">
        <f aca="true" t="shared" si="5" ref="J60:K75">+I60*1.05</f>
        <v>31.5</v>
      </c>
      <c r="K60" s="80">
        <f t="shared" si="5"/>
        <v>33.075</v>
      </c>
      <c r="L60" s="125">
        <f t="shared" si="0"/>
        <v>15</v>
      </c>
    </row>
    <row r="61" spans="1:12" ht="15" customHeight="1">
      <c r="A61" s="124"/>
      <c r="B61" s="83">
        <v>635003</v>
      </c>
      <c r="C61" s="84" t="s">
        <v>111</v>
      </c>
      <c r="D61" s="80">
        <v>7</v>
      </c>
      <c r="E61" s="80">
        <v>2</v>
      </c>
      <c r="F61" s="80">
        <v>2</v>
      </c>
      <c r="G61" s="80">
        <v>2</v>
      </c>
      <c r="H61" s="85">
        <v>0</v>
      </c>
      <c r="I61" s="86">
        <v>3</v>
      </c>
      <c r="J61" s="80">
        <f t="shared" si="5"/>
        <v>3.1500000000000004</v>
      </c>
      <c r="K61" s="80">
        <f t="shared" si="5"/>
        <v>3.3075000000000006</v>
      </c>
      <c r="L61" s="125">
        <f t="shared" si="0"/>
        <v>3</v>
      </c>
    </row>
    <row r="62" spans="1:12" ht="15" customHeight="1">
      <c r="A62" s="124"/>
      <c r="B62" s="83">
        <v>635004</v>
      </c>
      <c r="C62" s="84" t="s">
        <v>107</v>
      </c>
      <c r="D62" s="80">
        <v>12</v>
      </c>
      <c r="E62" s="80">
        <v>12</v>
      </c>
      <c r="F62" s="80">
        <v>12</v>
      </c>
      <c r="G62" s="80">
        <v>12</v>
      </c>
      <c r="H62" s="85">
        <v>20</v>
      </c>
      <c r="I62" s="86">
        <v>20</v>
      </c>
      <c r="J62" s="80">
        <f t="shared" si="5"/>
        <v>21</v>
      </c>
      <c r="K62" s="80">
        <f t="shared" si="5"/>
        <v>22.05</v>
      </c>
      <c r="L62" s="125">
        <f t="shared" si="0"/>
        <v>0</v>
      </c>
    </row>
    <row r="63" spans="1:12" ht="15" customHeight="1">
      <c r="A63" s="124"/>
      <c r="B63" s="83">
        <v>635006</v>
      </c>
      <c r="C63" s="84" t="s">
        <v>112</v>
      </c>
      <c r="D63" s="80">
        <v>75</v>
      </c>
      <c r="E63" s="80">
        <v>75</v>
      </c>
      <c r="F63" s="80">
        <v>75</v>
      </c>
      <c r="G63" s="80">
        <v>75</v>
      </c>
      <c r="H63" s="85">
        <v>40</v>
      </c>
      <c r="I63" s="86">
        <v>40</v>
      </c>
      <c r="J63" s="80">
        <f t="shared" si="5"/>
        <v>42</v>
      </c>
      <c r="K63" s="80">
        <f t="shared" si="5"/>
        <v>44.1</v>
      </c>
      <c r="L63" s="125">
        <f t="shared" si="0"/>
        <v>0</v>
      </c>
    </row>
    <row r="64" spans="1:12" ht="15" customHeight="1">
      <c r="A64" s="124"/>
      <c r="B64" s="83">
        <v>637003</v>
      </c>
      <c r="C64" s="84" t="s">
        <v>113</v>
      </c>
      <c r="D64" s="80">
        <v>20</v>
      </c>
      <c r="E64" s="80">
        <v>20</v>
      </c>
      <c r="F64" s="80">
        <v>20</v>
      </c>
      <c r="G64" s="80">
        <v>20</v>
      </c>
      <c r="H64" s="85">
        <v>35</v>
      </c>
      <c r="I64" s="86">
        <v>40</v>
      </c>
      <c r="J64" s="80">
        <f t="shared" si="5"/>
        <v>42</v>
      </c>
      <c r="K64" s="80">
        <f t="shared" si="5"/>
        <v>44.1</v>
      </c>
      <c r="L64" s="125">
        <f t="shared" si="0"/>
        <v>5</v>
      </c>
    </row>
    <row r="65" spans="1:12" ht="15" customHeight="1">
      <c r="A65" s="124"/>
      <c r="B65" s="99">
        <v>637004</v>
      </c>
      <c r="C65" s="100" t="s">
        <v>114</v>
      </c>
      <c r="D65" s="101">
        <v>1</v>
      </c>
      <c r="E65" s="101">
        <v>24</v>
      </c>
      <c r="F65" s="101">
        <v>24</v>
      </c>
      <c r="G65" s="101">
        <v>24</v>
      </c>
      <c r="H65" s="102">
        <v>25</v>
      </c>
      <c r="I65" s="103">
        <v>40</v>
      </c>
      <c r="J65" s="80">
        <f t="shared" si="5"/>
        <v>42</v>
      </c>
      <c r="K65" s="80">
        <f t="shared" si="5"/>
        <v>44.1</v>
      </c>
      <c r="L65" s="125">
        <f t="shared" si="0"/>
        <v>15</v>
      </c>
    </row>
    <row r="66" spans="1:12" ht="15" customHeight="1">
      <c r="A66" s="124"/>
      <c r="B66" s="83">
        <v>637004</v>
      </c>
      <c r="C66" s="126" t="s">
        <v>115</v>
      </c>
      <c r="D66" s="80">
        <v>50</v>
      </c>
      <c r="E66" s="80">
        <v>91</v>
      </c>
      <c r="F66" s="80">
        <v>91</v>
      </c>
      <c r="G66" s="80">
        <v>91</v>
      </c>
      <c r="H66" s="85">
        <v>50</v>
      </c>
      <c r="I66" s="86">
        <v>50</v>
      </c>
      <c r="J66" s="80">
        <f t="shared" si="5"/>
        <v>52.5</v>
      </c>
      <c r="K66" s="80">
        <f t="shared" si="5"/>
        <v>55.125</v>
      </c>
      <c r="L66" s="125">
        <f t="shared" si="0"/>
        <v>0</v>
      </c>
    </row>
    <row r="67" spans="1:12" ht="15" customHeight="1">
      <c r="A67" s="124"/>
      <c r="B67" s="83">
        <v>637004</v>
      </c>
      <c r="C67" s="126" t="s">
        <v>116</v>
      </c>
      <c r="D67" s="80"/>
      <c r="E67" s="80">
        <v>72</v>
      </c>
      <c r="F67" s="80"/>
      <c r="G67" s="80"/>
      <c r="H67" s="85">
        <v>170</v>
      </c>
      <c r="I67" s="86">
        <v>200</v>
      </c>
      <c r="J67" s="80">
        <f t="shared" si="5"/>
        <v>210</v>
      </c>
      <c r="K67" s="80">
        <f t="shared" si="5"/>
        <v>220.5</v>
      </c>
      <c r="L67" s="125">
        <f t="shared" si="0"/>
        <v>30</v>
      </c>
    </row>
    <row r="68" spans="1:13" ht="15" customHeight="1">
      <c r="A68" s="124"/>
      <c r="B68" s="83">
        <v>637004</v>
      </c>
      <c r="C68" s="84" t="s">
        <v>117</v>
      </c>
      <c r="D68" s="80">
        <v>10</v>
      </c>
      <c r="E68" s="80">
        <v>5</v>
      </c>
      <c r="F68" s="80">
        <v>5</v>
      </c>
      <c r="G68" s="80">
        <v>5</v>
      </c>
      <c r="H68" s="85">
        <v>10</v>
      </c>
      <c r="I68" s="86">
        <v>10</v>
      </c>
      <c r="J68" s="80">
        <f t="shared" si="5"/>
        <v>10.5</v>
      </c>
      <c r="K68" s="80">
        <f t="shared" si="5"/>
        <v>11.025</v>
      </c>
      <c r="L68" s="125">
        <f t="shared" si="0"/>
        <v>0</v>
      </c>
      <c r="M68" s="4"/>
    </row>
    <row r="69" spans="1:12" ht="15" customHeight="1">
      <c r="A69" s="124"/>
      <c r="B69" s="83">
        <v>637012</v>
      </c>
      <c r="C69" s="84" t="s">
        <v>118</v>
      </c>
      <c r="D69" s="80">
        <v>50</v>
      </c>
      <c r="E69" s="80">
        <v>65</v>
      </c>
      <c r="F69" s="80">
        <v>65</v>
      </c>
      <c r="G69" s="80">
        <v>65</v>
      </c>
      <c r="H69" s="127">
        <v>140</v>
      </c>
      <c r="I69" s="86">
        <v>240</v>
      </c>
      <c r="J69" s="80">
        <f t="shared" si="5"/>
        <v>252</v>
      </c>
      <c r="K69" s="80">
        <f t="shared" si="5"/>
        <v>264.6</v>
      </c>
      <c r="L69" s="125">
        <f t="shared" si="0"/>
        <v>100</v>
      </c>
    </row>
    <row r="70" spans="1:12" ht="15" customHeight="1">
      <c r="A70" s="124"/>
      <c r="B70" s="83">
        <v>637014</v>
      </c>
      <c r="C70" s="84" t="s">
        <v>72</v>
      </c>
      <c r="D70" s="80">
        <v>100</v>
      </c>
      <c r="E70" s="80">
        <v>135</v>
      </c>
      <c r="F70" s="80">
        <v>125.3</v>
      </c>
      <c r="G70" s="80">
        <v>125.3</v>
      </c>
      <c r="H70" s="85">
        <v>185</v>
      </c>
      <c r="I70" s="86">
        <v>228</v>
      </c>
      <c r="J70" s="80">
        <f t="shared" si="5"/>
        <v>239.4</v>
      </c>
      <c r="K70" s="80">
        <f t="shared" si="5"/>
        <v>251.37</v>
      </c>
      <c r="L70" s="125">
        <f aca="true" t="shared" si="6" ref="L70:L148">+I70-H70</f>
        <v>43</v>
      </c>
    </row>
    <row r="71" spans="1:12" ht="15" customHeight="1">
      <c r="A71" s="124"/>
      <c r="B71" s="83">
        <v>637015</v>
      </c>
      <c r="C71" s="84" t="s">
        <v>119</v>
      </c>
      <c r="D71" s="80">
        <v>40</v>
      </c>
      <c r="E71" s="80">
        <v>62</v>
      </c>
      <c r="F71" s="80">
        <v>62</v>
      </c>
      <c r="G71" s="80">
        <v>62</v>
      </c>
      <c r="H71" s="85">
        <v>165</v>
      </c>
      <c r="I71" s="86">
        <v>227</v>
      </c>
      <c r="J71" s="80">
        <f t="shared" si="5"/>
        <v>238.35000000000002</v>
      </c>
      <c r="K71" s="80">
        <f t="shared" si="5"/>
        <v>250.26750000000004</v>
      </c>
      <c r="L71" s="125">
        <f t="shared" si="6"/>
        <v>62</v>
      </c>
    </row>
    <row r="72" spans="1:12" ht="15" customHeight="1">
      <c r="A72" s="124"/>
      <c r="B72" s="83">
        <v>637016</v>
      </c>
      <c r="C72" s="84" t="s">
        <v>120</v>
      </c>
      <c r="D72" s="80">
        <v>55</v>
      </c>
      <c r="E72" s="80">
        <v>67.6</v>
      </c>
      <c r="F72" s="80">
        <v>67.6</v>
      </c>
      <c r="G72" s="80">
        <v>67.6</v>
      </c>
      <c r="H72" s="85">
        <v>98</v>
      </c>
      <c r="I72" s="86">
        <v>99</v>
      </c>
      <c r="J72" s="80">
        <f t="shared" si="5"/>
        <v>103.95</v>
      </c>
      <c r="K72" s="80">
        <f t="shared" si="5"/>
        <v>109.14750000000001</v>
      </c>
      <c r="L72" s="125">
        <f t="shared" si="6"/>
        <v>1</v>
      </c>
    </row>
    <row r="73" spans="1:12" ht="15" customHeight="1">
      <c r="A73" s="124"/>
      <c r="B73" s="83">
        <v>637027</v>
      </c>
      <c r="C73" s="88" t="s">
        <v>121</v>
      </c>
      <c r="D73" s="80">
        <v>46</v>
      </c>
      <c r="E73" s="80">
        <v>45</v>
      </c>
      <c r="F73" s="80">
        <v>65</v>
      </c>
      <c r="G73" s="80">
        <v>65</v>
      </c>
      <c r="H73" s="85">
        <v>50</v>
      </c>
      <c r="I73" s="86">
        <v>50</v>
      </c>
      <c r="J73" s="80">
        <f t="shared" si="5"/>
        <v>52.5</v>
      </c>
      <c r="K73" s="80">
        <f t="shared" si="5"/>
        <v>55.125</v>
      </c>
      <c r="L73" s="125">
        <f t="shared" si="6"/>
        <v>0</v>
      </c>
    </row>
    <row r="74" spans="1:12" ht="15" customHeight="1">
      <c r="A74" s="124"/>
      <c r="B74" s="83"/>
      <c r="C74" s="88" t="s">
        <v>122</v>
      </c>
      <c r="D74" s="80"/>
      <c r="E74" s="80">
        <v>20</v>
      </c>
      <c r="F74" s="80"/>
      <c r="G74" s="80"/>
      <c r="H74" s="85">
        <v>20</v>
      </c>
      <c r="I74" s="86">
        <v>50</v>
      </c>
      <c r="J74" s="80">
        <f t="shared" si="5"/>
        <v>52.5</v>
      </c>
      <c r="K74" s="80">
        <f t="shared" si="5"/>
        <v>55.125</v>
      </c>
      <c r="L74" s="125">
        <f t="shared" si="6"/>
        <v>30</v>
      </c>
    </row>
    <row r="75" spans="1:12" ht="15" customHeight="1">
      <c r="A75" s="124"/>
      <c r="B75" s="83"/>
      <c r="C75" s="88" t="s">
        <v>123</v>
      </c>
      <c r="D75" s="80"/>
      <c r="E75" s="80">
        <v>0</v>
      </c>
      <c r="F75" s="80"/>
      <c r="G75" s="80"/>
      <c r="H75" s="85">
        <v>50</v>
      </c>
      <c r="I75" s="86">
        <v>50</v>
      </c>
      <c r="J75" s="80">
        <f t="shared" si="5"/>
        <v>52.5</v>
      </c>
      <c r="K75" s="80">
        <f t="shared" si="5"/>
        <v>55.125</v>
      </c>
      <c r="L75" s="125">
        <f t="shared" si="6"/>
        <v>0</v>
      </c>
    </row>
    <row r="76" spans="1:12" ht="15" customHeight="1">
      <c r="A76" s="124"/>
      <c r="B76" s="83">
        <v>642015</v>
      </c>
      <c r="C76" s="84" t="s">
        <v>124</v>
      </c>
      <c r="D76" s="80">
        <v>0</v>
      </c>
      <c r="E76" s="80">
        <v>45</v>
      </c>
      <c r="F76" s="80">
        <v>45</v>
      </c>
      <c r="G76" s="80">
        <v>45</v>
      </c>
      <c r="H76" s="85">
        <v>40</v>
      </c>
      <c r="I76" s="86">
        <v>42</v>
      </c>
      <c r="J76" s="101">
        <v>42</v>
      </c>
      <c r="K76" s="101">
        <v>45</v>
      </c>
      <c r="L76" s="125">
        <f t="shared" si="6"/>
        <v>2</v>
      </c>
    </row>
    <row r="77" spans="1:12" ht="18" customHeight="1" thickBot="1">
      <c r="A77" s="128"/>
      <c r="B77" s="129"/>
      <c r="C77" s="130" t="s">
        <v>125</v>
      </c>
      <c r="D77" s="131">
        <f>SUM(D37:D75)</f>
        <v>6339</v>
      </c>
      <c r="E77" s="131">
        <f>SUM(E37:E75)</f>
        <v>7307.5</v>
      </c>
      <c r="F77" s="131">
        <f>SUM(F37:F75)</f>
        <v>7215.3</v>
      </c>
      <c r="G77" s="131">
        <f>SUM(G37:G75)</f>
        <v>6687.5</v>
      </c>
      <c r="H77" s="132">
        <f>SUM(H37:H76)</f>
        <v>11539</v>
      </c>
      <c r="I77" s="133">
        <f>SUM(I37:I76)</f>
        <v>13231</v>
      </c>
      <c r="J77" s="132">
        <f>SUM(J37:J76)</f>
        <v>14158.63</v>
      </c>
      <c r="K77" s="132">
        <f>SUM(K37:K76)</f>
        <v>15091.291099999997</v>
      </c>
      <c r="L77" s="134">
        <f t="shared" si="6"/>
        <v>1692</v>
      </c>
    </row>
    <row r="78" spans="1:12" ht="18" customHeight="1">
      <c r="A78" s="135"/>
      <c r="B78" s="136"/>
      <c r="C78" s="137"/>
      <c r="D78" s="138"/>
      <c r="E78" s="138"/>
      <c r="F78" s="138"/>
      <c r="G78" s="138"/>
      <c r="H78" s="139"/>
      <c r="I78" s="140"/>
      <c r="J78" s="139"/>
      <c r="K78" s="139"/>
      <c r="L78" s="141"/>
    </row>
    <row r="79" spans="1:12" ht="30" customHeight="1" thickBot="1">
      <c r="A79" s="135" t="s">
        <v>126</v>
      </c>
      <c r="B79" s="136"/>
      <c r="C79" s="137"/>
      <c r="D79" s="138"/>
      <c r="E79" s="138"/>
      <c r="F79" s="138"/>
      <c r="G79" s="138"/>
      <c r="H79" s="139"/>
      <c r="I79" s="140"/>
      <c r="J79" s="138"/>
      <c r="K79" s="138"/>
      <c r="L79" s="141"/>
    </row>
    <row r="80" spans="1:12" ht="15" customHeight="1">
      <c r="A80" s="142" t="s">
        <v>127</v>
      </c>
      <c r="B80" s="143">
        <v>611</v>
      </c>
      <c r="C80" s="144" t="s">
        <v>77</v>
      </c>
      <c r="D80" s="145">
        <v>0</v>
      </c>
      <c r="E80" s="145">
        <v>50</v>
      </c>
      <c r="F80" s="145">
        <v>50</v>
      </c>
      <c r="G80" s="145">
        <v>50</v>
      </c>
      <c r="H80" s="146">
        <v>120</v>
      </c>
      <c r="I80" s="146">
        <v>120</v>
      </c>
      <c r="J80" s="145">
        <f>+I80*1.05</f>
        <v>126</v>
      </c>
      <c r="K80" s="145">
        <f>+J80*1.05</f>
        <v>132.3</v>
      </c>
      <c r="L80" s="147">
        <f>-H80+I80</f>
        <v>0</v>
      </c>
    </row>
    <row r="81" spans="1:12" ht="15" customHeight="1">
      <c r="A81" s="148" t="s">
        <v>128</v>
      </c>
      <c r="B81" s="149">
        <v>616</v>
      </c>
      <c r="C81" s="150" t="s">
        <v>64</v>
      </c>
      <c r="D81" s="151">
        <v>0</v>
      </c>
      <c r="E81" s="151">
        <v>6</v>
      </c>
      <c r="F81" s="151">
        <v>6</v>
      </c>
      <c r="G81" s="151">
        <v>6</v>
      </c>
      <c r="H81" s="152">
        <v>0</v>
      </c>
      <c r="I81" s="152">
        <v>0</v>
      </c>
      <c r="J81" s="151">
        <f>+I81*1.05</f>
        <v>0</v>
      </c>
      <c r="K81" s="151">
        <f>+J81*1.05</f>
        <v>0</v>
      </c>
      <c r="L81" s="153">
        <f>+I81-H81</f>
        <v>0</v>
      </c>
    </row>
    <row r="82" spans="1:12" ht="15" customHeight="1">
      <c r="A82" s="148"/>
      <c r="B82" s="149" t="s">
        <v>129</v>
      </c>
      <c r="C82" s="150" t="s">
        <v>130</v>
      </c>
      <c r="D82" s="151"/>
      <c r="E82" s="151"/>
      <c r="F82" s="151"/>
      <c r="G82" s="151"/>
      <c r="H82" s="152">
        <v>40</v>
      </c>
      <c r="I82" s="152">
        <v>40</v>
      </c>
      <c r="J82" s="151">
        <f aca="true" t="shared" si="7" ref="J82:K88">+I82*1.05</f>
        <v>42</v>
      </c>
      <c r="K82" s="151">
        <f t="shared" si="7"/>
        <v>44.1</v>
      </c>
      <c r="L82" s="153">
        <f aca="true" t="shared" si="8" ref="L82:L88">+I82-H82</f>
        <v>0</v>
      </c>
    </row>
    <row r="83" spans="1:12" ht="15" customHeight="1">
      <c r="A83" s="148"/>
      <c r="B83" s="149">
        <v>632001</v>
      </c>
      <c r="C83" s="150" t="s">
        <v>131</v>
      </c>
      <c r="D83" s="151">
        <v>0</v>
      </c>
      <c r="E83" s="151">
        <v>0</v>
      </c>
      <c r="F83" s="151">
        <v>0</v>
      </c>
      <c r="G83" s="151">
        <v>0</v>
      </c>
      <c r="H83" s="152">
        <v>3</v>
      </c>
      <c r="I83" s="152">
        <v>3</v>
      </c>
      <c r="J83" s="151">
        <f t="shared" si="7"/>
        <v>3.1500000000000004</v>
      </c>
      <c r="K83" s="151">
        <f t="shared" si="7"/>
        <v>3.3075000000000006</v>
      </c>
      <c r="L83" s="153">
        <f t="shared" si="8"/>
        <v>0</v>
      </c>
    </row>
    <row r="84" spans="1:12" ht="15" customHeight="1">
      <c r="A84" s="148"/>
      <c r="B84" s="149">
        <v>632002</v>
      </c>
      <c r="C84" s="150" t="s">
        <v>132</v>
      </c>
      <c r="D84" s="151">
        <v>0</v>
      </c>
      <c r="E84" s="151">
        <v>0</v>
      </c>
      <c r="F84" s="151">
        <v>0</v>
      </c>
      <c r="G84" s="151">
        <v>0</v>
      </c>
      <c r="H84" s="152">
        <v>1</v>
      </c>
      <c r="I84" s="152">
        <v>1</v>
      </c>
      <c r="J84" s="151">
        <f t="shared" si="7"/>
        <v>1.05</v>
      </c>
      <c r="K84" s="151">
        <f t="shared" si="7"/>
        <v>1.1025</v>
      </c>
      <c r="L84" s="153">
        <f t="shared" si="8"/>
        <v>0</v>
      </c>
    </row>
    <row r="85" spans="1:12" ht="15" customHeight="1">
      <c r="A85" s="148"/>
      <c r="B85" s="149">
        <v>632003</v>
      </c>
      <c r="C85" s="150" t="s">
        <v>94</v>
      </c>
      <c r="D85" s="151">
        <v>0</v>
      </c>
      <c r="E85" s="151">
        <v>0</v>
      </c>
      <c r="F85" s="151">
        <v>0</v>
      </c>
      <c r="G85" s="151">
        <v>0</v>
      </c>
      <c r="H85" s="152">
        <v>3</v>
      </c>
      <c r="I85" s="152">
        <v>3</v>
      </c>
      <c r="J85" s="151">
        <f t="shared" si="7"/>
        <v>3.1500000000000004</v>
      </c>
      <c r="K85" s="151">
        <f t="shared" si="7"/>
        <v>3.3075000000000006</v>
      </c>
      <c r="L85" s="153">
        <f t="shared" si="8"/>
        <v>0</v>
      </c>
    </row>
    <row r="86" spans="1:12" ht="15" customHeight="1">
      <c r="A86" s="148"/>
      <c r="B86" s="149">
        <v>632003</v>
      </c>
      <c r="C86" s="150" t="s">
        <v>95</v>
      </c>
      <c r="D86" s="151">
        <v>0</v>
      </c>
      <c r="E86" s="151">
        <v>3</v>
      </c>
      <c r="F86" s="151">
        <v>3</v>
      </c>
      <c r="G86" s="151">
        <v>3</v>
      </c>
      <c r="H86" s="152">
        <v>20</v>
      </c>
      <c r="I86" s="152">
        <v>20</v>
      </c>
      <c r="J86" s="151">
        <f t="shared" si="7"/>
        <v>21</v>
      </c>
      <c r="K86" s="151">
        <f t="shared" si="7"/>
        <v>22.05</v>
      </c>
      <c r="L86" s="153">
        <f t="shared" si="8"/>
        <v>0</v>
      </c>
    </row>
    <row r="87" spans="1:12" ht="15" customHeight="1">
      <c r="A87" s="148"/>
      <c r="B87" s="149">
        <v>633006</v>
      </c>
      <c r="C87" s="150" t="s">
        <v>133</v>
      </c>
      <c r="D87" s="151">
        <v>0</v>
      </c>
      <c r="E87" s="151">
        <v>3</v>
      </c>
      <c r="F87" s="151">
        <v>3</v>
      </c>
      <c r="G87" s="151">
        <v>3</v>
      </c>
      <c r="H87" s="152">
        <v>4</v>
      </c>
      <c r="I87" s="152">
        <v>4</v>
      </c>
      <c r="J87" s="151">
        <f t="shared" si="7"/>
        <v>4.2</v>
      </c>
      <c r="K87" s="151">
        <f t="shared" si="7"/>
        <v>4.41</v>
      </c>
      <c r="L87" s="153">
        <f t="shared" si="8"/>
        <v>0</v>
      </c>
    </row>
    <row r="88" spans="1:12" ht="15" customHeight="1">
      <c r="A88" s="148"/>
      <c r="B88" s="149">
        <v>637014</v>
      </c>
      <c r="C88" s="150" t="s">
        <v>134</v>
      </c>
      <c r="D88" s="151">
        <v>0</v>
      </c>
      <c r="E88" s="151">
        <v>1.5</v>
      </c>
      <c r="F88" s="151">
        <v>1.5</v>
      </c>
      <c r="G88" s="151">
        <v>1.5</v>
      </c>
      <c r="H88" s="152">
        <v>5</v>
      </c>
      <c r="I88" s="152">
        <v>5</v>
      </c>
      <c r="J88" s="151">
        <f t="shared" si="7"/>
        <v>5.25</v>
      </c>
      <c r="K88" s="151">
        <f t="shared" si="7"/>
        <v>5.5125</v>
      </c>
      <c r="L88" s="153">
        <f t="shared" si="8"/>
        <v>0</v>
      </c>
    </row>
    <row r="89" spans="1:12" ht="15" customHeight="1" thickBot="1">
      <c r="A89" s="154"/>
      <c r="B89" s="155"/>
      <c r="C89" s="156" t="s">
        <v>135</v>
      </c>
      <c r="D89" s="157">
        <f aca="true" t="shared" si="9" ref="D89:K89">SUM(D80:D88)</f>
        <v>0</v>
      </c>
      <c r="E89" s="157">
        <f t="shared" si="9"/>
        <v>63.5</v>
      </c>
      <c r="F89" s="157">
        <f t="shared" si="9"/>
        <v>63.5</v>
      </c>
      <c r="G89" s="157">
        <f t="shared" si="9"/>
        <v>63.5</v>
      </c>
      <c r="H89" s="158">
        <f t="shared" si="9"/>
        <v>196</v>
      </c>
      <c r="I89" s="158">
        <f t="shared" si="9"/>
        <v>196</v>
      </c>
      <c r="J89" s="158">
        <f t="shared" si="9"/>
        <v>205.8</v>
      </c>
      <c r="K89" s="158">
        <f t="shared" si="9"/>
        <v>216.09</v>
      </c>
      <c r="L89" s="159">
        <f>+I89-H89</f>
        <v>0</v>
      </c>
    </row>
    <row r="90" spans="1:12" ht="28.5" customHeight="1" thickBot="1">
      <c r="A90" s="135"/>
      <c r="B90" s="136"/>
      <c r="C90" s="137"/>
      <c r="D90" s="138"/>
      <c r="E90" s="138"/>
      <c r="F90" s="138"/>
      <c r="G90" s="138"/>
      <c r="H90" s="139"/>
      <c r="I90" s="140"/>
      <c r="J90" s="138"/>
      <c r="K90" s="138"/>
      <c r="L90" s="141"/>
    </row>
    <row r="91" spans="1:12" ht="15" customHeight="1">
      <c r="A91" s="160" t="s">
        <v>136</v>
      </c>
      <c r="B91" s="75">
        <v>616</v>
      </c>
      <c r="C91" s="76" t="s">
        <v>137</v>
      </c>
      <c r="D91" s="77">
        <v>110</v>
      </c>
      <c r="E91" s="77">
        <v>0</v>
      </c>
      <c r="F91" s="77">
        <v>227</v>
      </c>
      <c r="G91" s="77">
        <v>197.4</v>
      </c>
      <c r="H91" s="78">
        <v>53</v>
      </c>
      <c r="I91" s="79">
        <v>50</v>
      </c>
      <c r="J91" s="77">
        <f>+I91*1.07</f>
        <v>53.5</v>
      </c>
      <c r="K91" s="77">
        <f>+J91*1.07</f>
        <v>57.245000000000005</v>
      </c>
      <c r="L91" s="123">
        <f t="shared" si="6"/>
        <v>-3</v>
      </c>
    </row>
    <row r="92" spans="1:12" ht="15" customHeight="1">
      <c r="A92" s="161"/>
      <c r="B92" s="83">
        <v>623</v>
      </c>
      <c r="C92" s="84" t="s">
        <v>65</v>
      </c>
      <c r="D92" s="80">
        <v>269</v>
      </c>
      <c r="E92" s="80">
        <v>0</v>
      </c>
      <c r="F92" s="80">
        <v>316.1</v>
      </c>
      <c r="G92" s="80">
        <v>275.2</v>
      </c>
      <c r="H92" s="85">
        <v>23</v>
      </c>
      <c r="I92" s="86">
        <v>26</v>
      </c>
      <c r="J92" s="80">
        <f>+I92*1.07</f>
        <v>27.82</v>
      </c>
      <c r="K92" s="80">
        <f>+J92*1.07</f>
        <v>29.767400000000002</v>
      </c>
      <c r="L92" s="125">
        <f t="shared" si="6"/>
        <v>3</v>
      </c>
    </row>
    <row r="93" spans="1:12" ht="15" customHeight="1">
      <c r="A93" s="161" t="s">
        <v>138</v>
      </c>
      <c r="B93" s="83">
        <v>625001</v>
      </c>
      <c r="C93" s="84" t="s">
        <v>66</v>
      </c>
      <c r="D93" s="80">
        <v>92</v>
      </c>
      <c r="E93" s="80">
        <v>0</v>
      </c>
      <c r="F93" s="80">
        <v>44.1</v>
      </c>
      <c r="G93" s="80">
        <v>38.4</v>
      </c>
      <c r="H93" s="85">
        <v>4</v>
      </c>
      <c r="I93" s="86">
        <v>4</v>
      </c>
      <c r="J93" s="80">
        <f aca="true" t="shared" si="10" ref="J93:K100">+I93*1.07</f>
        <v>4.28</v>
      </c>
      <c r="K93" s="80">
        <f t="shared" si="10"/>
        <v>4.5796</v>
      </c>
      <c r="L93" s="125">
        <f t="shared" si="6"/>
        <v>0</v>
      </c>
    </row>
    <row r="94" spans="1:12" ht="15" customHeight="1">
      <c r="A94" s="161" t="s">
        <v>139</v>
      </c>
      <c r="B94" s="83">
        <v>625002</v>
      </c>
      <c r="C94" s="88" t="s">
        <v>67</v>
      </c>
      <c r="D94" s="80">
        <v>581</v>
      </c>
      <c r="E94" s="80">
        <v>0</v>
      </c>
      <c r="F94" s="80">
        <v>507.2</v>
      </c>
      <c r="G94" s="80">
        <v>441.7</v>
      </c>
      <c r="H94" s="85">
        <v>31</v>
      </c>
      <c r="I94" s="86">
        <v>36</v>
      </c>
      <c r="J94" s="80">
        <f t="shared" si="10"/>
        <v>38.52</v>
      </c>
      <c r="K94" s="80">
        <f t="shared" si="10"/>
        <v>41.21640000000001</v>
      </c>
      <c r="L94" s="125">
        <f t="shared" si="6"/>
        <v>5</v>
      </c>
    </row>
    <row r="95" spans="1:12" ht="15" customHeight="1">
      <c r="A95" s="161"/>
      <c r="B95" s="83">
        <v>625003</v>
      </c>
      <c r="C95" s="84" t="s">
        <v>68</v>
      </c>
      <c r="D95" s="80">
        <v>0</v>
      </c>
      <c r="E95" s="80">
        <v>0.7</v>
      </c>
      <c r="F95" s="80">
        <v>27.5</v>
      </c>
      <c r="G95" s="80">
        <v>24.2</v>
      </c>
      <c r="H95" s="85">
        <v>3</v>
      </c>
      <c r="I95" s="86">
        <v>2</v>
      </c>
      <c r="J95" s="80">
        <f t="shared" si="10"/>
        <v>2.14</v>
      </c>
      <c r="K95" s="80">
        <f t="shared" si="10"/>
        <v>2.2898</v>
      </c>
      <c r="L95" s="125">
        <f t="shared" si="6"/>
        <v>-1</v>
      </c>
    </row>
    <row r="96" spans="1:12" ht="15" customHeight="1">
      <c r="A96" s="161"/>
      <c r="B96" s="83">
        <v>625004</v>
      </c>
      <c r="C96" s="84" t="s">
        <v>69</v>
      </c>
      <c r="D96" s="80">
        <v>0</v>
      </c>
      <c r="E96" s="80">
        <v>0</v>
      </c>
      <c r="F96" s="80">
        <v>95</v>
      </c>
      <c r="G96" s="80">
        <v>82.7</v>
      </c>
      <c r="H96" s="85">
        <v>8</v>
      </c>
      <c r="I96" s="86">
        <v>7</v>
      </c>
      <c r="J96" s="80">
        <f t="shared" si="10"/>
        <v>7.49</v>
      </c>
      <c r="K96" s="80">
        <f t="shared" si="10"/>
        <v>8.0143</v>
      </c>
      <c r="L96" s="125">
        <f t="shared" si="6"/>
        <v>-1</v>
      </c>
    </row>
    <row r="97" spans="1:12" ht="15" customHeight="1">
      <c r="A97" s="161"/>
      <c r="B97" s="83">
        <v>625005</v>
      </c>
      <c r="C97" s="84" t="s">
        <v>70</v>
      </c>
      <c r="D97" s="80">
        <v>74</v>
      </c>
      <c r="E97" s="80">
        <v>1</v>
      </c>
      <c r="F97" s="80">
        <v>31.7</v>
      </c>
      <c r="G97" s="80">
        <v>27.6</v>
      </c>
      <c r="H97" s="85">
        <v>3</v>
      </c>
      <c r="I97" s="86">
        <v>3</v>
      </c>
      <c r="J97" s="80">
        <f t="shared" si="10"/>
        <v>3.21</v>
      </c>
      <c r="K97" s="80">
        <f t="shared" si="10"/>
        <v>3.4347000000000003</v>
      </c>
      <c r="L97" s="125">
        <f t="shared" si="6"/>
        <v>0</v>
      </c>
    </row>
    <row r="98" spans="1:12" ht="15" customHeight="1">
      <c r="A98" s="161"/>
      <c r="B98" s="83">
        <v>625007</v>
      </c>
      <c r="C98" s="84" t="s">
        <v>71</v>
      </c>
      <c r="D98" s="80">
        <v>0</v>
      </c>
      <c r="E98" s="80">
        <v>0</v>
      </c>
      <c r="F98" s="80">
        <v>87</v>
      </c>
      <c r="G98" s="80">
        <v>75.8</v>
      </c>
      <c r="H98" s="85">
        <v>10</v>
      </c>
      <c r="I98" s="86">
        <v>12</v>
      </c>
      <c r="J98" s="80">
        <f t="shared" si="10"/>
        <v>12.84</v>
      </c>
      <c r="K98" s="80">
        <f t="shared" si="10"/>
        <v>13.738800000000001</v>
      </c>
      <c r="L98" s="125">
        <f t="shared" si="6"/>
        <v>2</v>
      </c>
    </row>
    <row r="99" spans="1:12" ht="15" customHeight="1">
      <c r="A99" s="161"/>
      <c r="B99" s="83">
        <v>637005</v>
      </c>
      <c r="C99" s="84" t="s">
        <v>140</v>
      </c>
      <c r="D99" s="80">
        <v>25</v>
      </c>
      <c r="E99" s="80">
        <v>35</v>
      </c>
      <c r="F99" s="80">
        <v>35</v>
      </c>
      <c r="G99" s="80">
        <v>35</v>
      </c>
      <c r="H99" s="85">
        <v>40</v>
      </c>
      <c r="I99" s="86">
        <v>42</v>
      </c>
      <c r="J99" s="80">
        <f t="shared" si="10"/>
        <v>44.940000000000005</v>
      </c>
      <c r="K99" s="80">
        <f t="shared" si="10"/>
        <v>48.085800000000006</v>
      </c>
      <c r="L99" s="125">
        <f t="shared" si="6"/>
        <v>2</v>
      </c>
    </row>
    <row r="100" spans="1:12" ht="15" customHeight="1">
      <c r="A100" s="161"/>
      <c r="B100" s="162">
        <v>637027</v>
      </c>
      <c r="C100" s="163" t="s">
        <v>141</v>
      </c>
      <c r="D100" s="164">
        <v>65</v>
      </c>
      <c r="E100" s="164">
        <v>84</v>
      </c>
      <c r="F100" s="164">
        <v>84</v>
      </c>
      <c r="G100" s="164">
        <v>84</v>
      </c>
      <c r="H100" s="165">
        <v>176</v>
      </c>
      <c r="I100" s="166">
        <v>205</v>
      </c>
      <c r="J100" s="80">
        <f t="shared" si="10"/>
        <v>219.35000000000002</v>
      </c>
      <c r="K100" s="80">
        <f t="shared" si="10"/>
        <v>234.70450000000002</v>
      </c>
      <c r="L100" s="125">
        <f t="shared" si="6"/>
        <v>29</v>
      </c>
    </row>
    <row r="101" spans="1:12" ht="15" customHeight="1" thickBot="1">
      <c r="A101" s="167"/>
      <c r="B101" s="89"/>
      <c r="C101" s="168" t="s">
        <v>142</v>
      </c>
      <c r="D101" s="169">
        <f>SUM(D91:D92)</f>
        <v>379</v>
      </c>
      <c r="E101" s="169">
        <f>SUM(E91:E100)</f>
        <v>120.7</v>
      </c>
      <c r="F101" s="169">
        <f>SUM(F91:F92)</f>
        <v>543.1</v>
      </c>
      <c r="G101" s="169">
        <f>SUM(G91:G92)</f>
        <v>472.6</v>
      </c>
      <c r="H101" s="170">
        <f>SUM(H91:H100)</f>
        <v>351</v>
      </c>
      <c r="I101" s="171">
        <f>SUM(I91:I100)</f>
        <v>387</v>
      </c>
      <c r="J101" s="169">
        <f>SUM(J91:J100)</f>
        <v>414.09000000000003</v>
      </c>
      <c r="K101" s="169">
        <f>SUM(K91:K100)</f>
        <v>443.07630000000006</v>
      </c>
      <c r="L101" s="125">
        <f t="shared" si="6"/>
        <v>36</v>
      </c>
    </row>
    <row r="102" spans="1:12" ht="23.25" customHeight="1" thickBot="1">
      <c r="A102" s="172" t="s">
        <v>143</v>
      </c>
      <c r="B102" s="173"/>
      <c r="C102" s="174" t="s">
        <v>144</v>
      </c>
      <c r="D102" s="175">
        <f>+D101+D77</f>
        <v>6718</v>
      </c>
      <c r="E102" s="175">
        <f>+E101+E77</f>
        <v>7428.2</v>
      </c>
      <c r="F102" s="176">
        <f>+F101+F77</f>
        <v>7758.400000000001</v>
      </c>
      <c r="G102" s="176">
        <f>+G101+G77</f>
        <v>7160.1</v>
      </c>
      <c r="H102" s="177">
        <f>+H101+H77+H89</f>
        <v>12086</v>
      </c>
      <c r="I102" s="178">
        <f>+I101+I77</f>
        <v>13618</v>
      </c>
      <c r="J102" s="175">
        <f>+J101+J77</f>
        <v>14572.72</v>
      </c>
      <c r="K102" s="179">
        <f>+K101+K77</f>
        <v>15534.367399999997</v>
      </c>
      <c r="L102" s="180">
        <f t="shared" si="6"/>
        <v>1532</v>
      </c>
    </row>
    <row r="103" spans="1:12" ht="13.5" customHeight="1">
      <c r="A103" s="181"/>
      <c r="B103" s="182"/>
      <c r="C103" s="183"/>
      <c r="D103" s="184"/>
      <c r="E103" s="184"/>
      <c r="F103" s="184"/>
      <c r="G103" s="184"/>
      <c r="H103" s="185"/>
      <c r="I103" s="185"/>
      <c r="J103" s="184"/>
      <c r="K103" s="184"/>
      <c r="L103" s="186"/>
    </row>
    <row r="104" spans="1:12" s="192" customFormat="1" ht="23.25" customHeight="1" thickBot="1">
      <c r="A104" s="187" t="s">
        <v>145</v>
      </c>
      <c r="B104" s="188"/>
      <c r="C104" s="189"/>
      <c r="D104" s="190"/>
      <c r="E104" s="190"/>
      <c r="F104" s="190"/>
      <c r="G104" s="190"/>
      <c r="H104" s="33"/>
      <c r="I104" s="33"/>
      <c r="J104" s="190"/>
      <c r="K104" s="190"/>
      <c r="L104" s="191"/>
    </row>
    <row r="105" spans="1:12" ht="15" customHeight="1">
      <c r="A105" s="142" t="s">
        <v>146</v>
      </c>
      <c r="B105" s="143">
        <v>611</v>
      </c>
      <c r="C105" s="144" t="s">
        <v>77</v>
      </c>
      <c r="D105" s="145">
        <v>0</v>
      </c>
      <c r="E105" s="145">
        <v>50</v>
      </c>
      <c r="F105" s="145">
        <v>50</v>
      </c>
      <c r="G105" s="145">
        <v>50</v>
      </c>
      <c r="H105" s="146">
        <v>68</v>
      </c>
      <c r="I105" s="146">
        <v>68</v>
      </c>
      <c r="J105" s="145">
        <f>+I105*1.05</f>
        <v>71.4</v>
      </c>
      <c r="K105" s="145">
        <f>+J105*1.05</f>
        <v>74.97000000000001</v>
      </c>
      <c r="L105" s="193">
        <f t="shared" si="6"/>
        <v>0</v>
      </c>
    </row>
    <row r="106" spans="1:12" s="195" customFormat="1" ht="15" customHeight="1">
      <c r="A106" s="148" t="s">
        <v>147</v>
      </c>
      <c r="B106" s="149">
        <v>612</v>
      </c>
      <c r="C106" s="150" t="s">
        <v>78</v>
      </c>
      <c r="D106" s="151">
        <v>0</v>
      </c>
      <c r="E106" s="151">
        <v>5</v>
      </c>
      <c r="F106" s="151">
        <v>5</v>
      </c>
      <c r="G106" s="151">
        <v>5</v>
      </c>
      <c r="H106" s="152">
        <v>8</v>
      </c>
      <c r="I106" s="152">
        <v>8</v>
      </c>
      <c r="J106" s="151">
        <f>+I106*1.05</f>
        <v>8.4</v>
      </c>
      <c r="K106" s="151">
        <f>+J106*1.05</f>
        <v>8.82</v>
      </c>
      <c r="L106" s="194">
        <f t="shared" si="6"/>
        <v>0</v>
      </c>
    </row>
    <row r="107" spans="1:12" ht="15" customHeight="1">
      <c r="A107" s="148"/>
      <c r="B107" s="149">
        <v>616</v>
      </c>
      <c r="C107" s="150" t="s">
        <v>64</v>
      </c>
      <c r="D107" s="151">
        <v>0</v>
      </c>
      <c r="E107" s="151">
        <v>7.5</v>
      </c>
      <c r="F107" s="151">
        <v>7.5</v>
      </c>
      <c r="G107" s="151">
        <v>7.5</v>
      </c>
      <c r="H107" s="152">
        <v>6</v>
      </c>
      <c r="I107" s="152">
        <v>6</v>
      </c>
      <c r="J107" s="151">
        <f aca="true" t="shared" si="11" ref="J107:K114">+I107*1.05</f>
        <v>6.300000000000001</v>
      </c>
      <c r="K107" s="151">
        <f t="shared" si="11"/>
        <v>6.615000000000001</v>
      </c>
      <c r="L107" s="194">
        <f t="shared" si="6"/>
        <v>0</v>
      </c>
    </row>
    <row r="108" spans="1:12" ht="15" customHeight="1">
      <c r="A108" s="148"/>
      <c r="B108" s="196" t="s">
        <v>129</v>
      </c>
      <c r="C108" s="197" t="s">
        <v>148</v>
      </c>
      <c r="D108" s="151">
        <v>0</v>
      </c>
      <c r="E108" s="151">
        <v>6</v>
      </c>
      <c r="F108" s="151">
        <v>6</v>
      </c>
      <c r="G108" s="151">
        <v>6</v>
      </c>
      <c r="H108" s="152">
        <v>24</v>
      </c>
      <c r="I108" s="152">
        <v>24</v>
      </c>
      <c r="J108" s="151">
        <f t="shared" si="11"/>
        <v>25.200000000000003</v>
      </c>
      <c r="K108" s="151">
        <f t="shared" si="11"/>
        <v>26.460000000000004</v>
      </c>
      <c r="L108" s="194">
        <f t="shared" si="6"/>
        <v>0</v>
      </c>
    </row>
    <row r="109" spans="1:12" ht="15" customHeight="1">
      <c r="A109" s="148"/>
      <c r="B109" s="149">
        <v>632001</v>
      </c>
      <c r="C109" s="150" t="s">
        <v>131</v>
      </c>
      <c r="D109" s="151">
        <v>0</v>
      </c>
      <c r="E109" s="151">
        <v>0</v>
      </c>
      <c r="F109" s="151">
        <v>0</v>
      </c>
      <c r="G109" s="151">
        <v>0</v>
      </c>
      <c r="H109" s="152">
        <v>4</v>
      </c>
      <c r="I109" s="152">
        <v>4</v>
      </c>
      <c r="J109" s="151">
        <f t="shared" si="11"/>
        <v>4.2</v>
      </c>
      <c r="K109" s="151">
        <f t="shared" si="11"/>
        <v>4.41</v>
      </c>
      <c r="L109" s="194">
        <f t="shared" si="6"/>
        <v>0</v>
      </c>
    </row>
    <row r="110" spans="1:12" ht="15" customHeight="1">
      <c r="A110" s="148"/>
      <c r="B110" s="149">
        <v>632002</v>
      </c>
      <c r="C110" s="150" t="s">
        <v>93</v>
      </c>
      <c r="D110" s="151">
        <v>0</v>
      </c>
      <c r="E110" s="151">
        <v>0</v>
      </c>
      <c r="F110" s="151">
        <v>0</v>
      </c>
      <c r="G110" s="151">
        <v>0</v>
      </c>
      <c r="H110" s="152">
        <v>2</v>
      </c>
      <c r="I110" s="152">
        <v>2</v>
      </c>
      <c r="J110" s="151">
        <f t="shared" si="11"/>
        <v>2.1</v>
      </c>
      <c r="K110" s="151">
        <f t="shared" si="11"/>
        <v>2.205</v>
      </c>
      <c r="L110" s="194">
        <f t="shared" si="6"/>
        <v>0</v>
      </c>
    </row>
    <row r="111" spans="1:12" ht="15" customHeight="1">
      <c r="A111" s="148"/>
      <c r="B111" s="149">
        <v>632003</v>
      </c>
      <c r="C111" s="150" t="s">
        <v>94</v>
      </c>
      <c r="D111" s="151">
        <v>0</v>
      </c>
      <c r="E111" s="151">
        <v>0</v>
      </c>
      <c r="F111" s="151">
        <v>0</v>
      </c>
      <c r="G111" s="151">
        <v>0</v>
      </c>
      <c r="H111" s="152">
        <v>1</v>
      </c>
      <c r="I111" s="152">
        <v>1</v>
      </c>
      <c r="J111" s="151">
        <f t="shared" si="11"/>
        <v>1.05</v>
      </c>
      <c r="K111" s="151">
        <f t="shared" si="11"/>
        <v>1.1025</v>
      </c>
      <c r="L111" s="194">
        <f t="shared" si="6"/>
        <v>0</v>
      </c>
    </row>
    <row r="112" spans="1:12" ht="15" customHeight="1">
      <c r="A112" s="148"/>
      <c r="B112" s="149">
        <v>632003</v>
      </c>
      <c r="C112" s="150" t="s">
        <v>95</v>
      </c>
      <c r="D112" s="151">
        <v>0</v>
      </c>
      <c r="E112" s="151">
        <v>3</v>
      </c>
      <c r="F112" s="151">
        <v>3</v>
      </c>
      <c r="G112" s="151">
        <v>3</v>
      </c>
      <c r="H112" s="152">
        <v>3</v>
      </c>
      <c r="I112" s="152">
        <v>3</v>
      </c>
      <c r="J112" s="151">
        <f t="shared" si="11"/>
        <v>3.1500000000000004</v>
      </c>
      <c r="K112" s="151">
        <f t="shared" si="11"/>
        <v>3.3075000000000006</v>
      </c>
      <c r="L112" s="194">
        <f t="shared" si="6"/>
        <v>0</v>
      </c>
    </row>
    <row r="113" spans="1:12" ht="15" customHeight="1">
      <c r="A113" s="148"/>
      <c r="B113" s="149">
        <v>633006</v>
      </c>
      <c r="C113" s="150" t="s">
        <v>133</v>
      </c>
      <c r="D113" s="151">
        <v>0</v>
      </c>
      <c r="E113" s="151">
        <v>3</v>
      </c>
      <c r="F113" s="151">
        <v>3</v>
      </c>
      <c r="G113" s="151">
        <v>3</v>
      </c>
      <c r="H113" s="152">
        <v>8</v>
      </c>
      <c r="I113" s="152">
        <v>8</v>
      </c>
      <c r="J113" s="151">
        <f t="shared" si="11"/>
        <v>8.4</v>
      </c>
      <c r="K113" s="151">
        <f t="shared" si="11"/>
        <v>8.82</v>
      </c>
      <c r="L113" s="194">
        <f t="shared" si="6"/>
        <v>0</v>
      </c>
    </row>
    <row r="114" spans="1:12" ht="15" customHeight="1">
      <c r="A114" s="148"/>
      <c r="B114" s="149">
        <v>637014</v>
      </c>
      <c r="C114" s="150" t="s">
        <v>134</v>
      </c>
      <c r="D114" s="151">
        <v>0</v>
      </c>
      <c r="E114" s="151">
        <v>1.5</v>
      </c>
      <c r="F114" s="151">
        <v>1.5</v>
      </c>
      <c r="G114" s="151">
        <v>1.5</v>
      </c>
      <c r="H114" s="152">
        <v>4</v>
      </c>
      <c r="I114" s="152">
        <v>4</v>
      </c>
      <c r="J114" s="151">
        <f t="shared" si="11"/>
        <v>4.2</v>
      </c>
      <c r="K114" s="151">
        <f t="shared" si="11"/>
        <v>4.41</v>
      </c>
      <c r="L114" s="194">
        <f t="shared" si="6"/>
        <v>0</v>
      </c>
    </row>
    <row r="115" spans="1:12" ht="15" customHeight="1" thickBot="1">
      <c r="A115" s="198"/>
      <c r="B115" s="199"/>
      <c r="C115" s="200" t="s">
        <v>149</v>
      </c>
      <c r="D115" s="201">
        <f aca="true" t="shared" si="12" ref="D115:K115">SUM(D105:D114)</f>
        <v>0</v>
      </c>
      <c r="E115" s="201">
        <f t="shared" si="12"/>
        <v>76</v>
      </c>
      <c r="F115" s="201">
        <f t="shared" si="12"/>
        <v>76</v>
      </c>
      <c r="G115" s="201">
        <f t="shared" si="12"/>
        <v>76</v>
      </c>
      <c r="H115" s="202">
        <f t="shared" si="12"/>
        <v>128</v>
      </c>
      <c r="I115" s="202">
        <f t="shared" si="12"/>
        <v>128</v>
      </c>
      <c r="J115" s="201">
        <f t="shared" si="12"/>
        <v>134.4</v>
      </c>
      <c r="K115" s="201">
        <f t="shared" si="12"/>
        <v>141.12000000000003</v>
      </c>
      <c r="L115" s="194">
        <f t="shared" si="6"/>
        <v>0</v>
      </c>
    </row>
    <row r="116" spans="1:12" ht="15" thickBot="1">
      <c r="A116" s="172" t="s">
        <v>150</v>
      </c>
      <c r="B116" s="173"/>
      <c r="C116" s="174" t="s">
        <v>151</v>
      </c>
      <c r="D116" s="175">
        <f aca="true" t="shared" si="13" ref="D116:K116">+D115+D102</f>
        <v>6718</v>
      </c>
      <c r="E116" s="175">
        <f t="shared" si="13"/>
        <v>7504.2</v>
      </c>
      <c r="F116" s="176">
        <f t="shared" si="13"/>
        <v>7834.400000000001</v>
      </c>
      <c r="G116" s="176">
        <f t="shared" si="13"/>
        <v>7236.1</v>
      </c>
      <c r="H116" s="177">
        <f t="shared" si="13"/>
        <v>12214</v>
      </c>
      <c r="I116" s="178">
        <f t="shared" si="13"/>
        <v>13746</v>
      </c>
      <c r="J116" s="175">
        <f t="shared" si="13"/>
        <v>14707.119999999999</v>
      </c>
      <c r="K116" s="179">
        <f t="shared" si="13"/>
        <v>15675.487399999998</v>
      </c>
      <c r="L116" s="180">
        <f t="shared" si="6"/>
        <v>1532</v>
      </c>
    </row>
    <row r="117" spans="1:12" ht="14.25">
      <c r="A117" s="203"/>
      <c r="B117" s="182"/>
      <c r="C117" s="183"/>
      <c r="D117" s="184"/>
      <c r="E117" s="184"/>
      <c r="F117" s="184"/>
      <c r="G117" s="184"/>
      <c r="H117" s="185"/>
      <c r="I117" s="185"/>
      <c r="J117" s="184"/>
      <c r="K117" s="184"/>
      <c r="L117" s="204"/>
    </row>
    <row r="118" spans="1:12" ht="27" customHeight="1" thickBot="1">
      <c r="A118" s="205"/>
      <c r="B118" s="136"/>
      <c r="C118" s="189"/>
      <c r="D118" s="206"/>
      <c r="E118" s="206"/>
      <c r="F118" s="206"/>
      <c r="G118" s="206"/>
      <c r="H118" s="33"/>
      <c r="I118" s="34"/>
      <c r="J118" s="206"/>
      <c r="K118" s="206"/>
      <c r="L118" s="81"/>
    </row>
    <row r="119" spans="1:12" ht="15" customHeight="1">
      <c r="A119" s="207" t="s">
        <v>152</v>
      </c>
      <c r="B119" s="208"/>
      <c r="C119" s="209" t="s">
        <v>153</v>
      </c>
      <c r="D119" s="210">
        <v>7</v>
      </c>
      <c r="E119" s="210">
        <v>40</v>
      </c>
      <c r="F119" s="210">
        <v>40</v>
      </c>
      <c r="G119" s="210">
        <v>40</v>
      </c>
      <c r="H119" s="211">
        <v>190</v>
      </c>
      <c r="I119" s="212">
        <v>190</v>
      </c>
      <c r="J119" s="77">
        <f>+I119*1.05</f>
        <v>199.5</v>
      </c>
      <c r="K119" s="77">
        <f>+J119*1.05</f>
        <v>209.47500000000002</v>
      </c>
      <c r="L119" s="67">
        <f t="shared" si="6"/>
        <v>0</v>
      </c>
    </row>
    <row r="120" spans="1:12" ht="15" customHeight="1">
      <c r="A120" s="213" t="s">
        <v>154</v>
      </c>
      <c r="B120" s="83">
        <v>625003</v>
      </c>
      <c r="C120" s="84" t="s">
        <v>68</v>
      </c>
      <c r="D120" s="80">
        <v>0</v>
      </c>
      <c r="E120" s="80">
        <v>0.1</v>
      </c>
      <c r="F120" s="80">
        <v>0.1</v>
      </c>
      <c r="G120" s="80">
        <v>0.1</v>
      </c>
      <c r="H120" s="85">
        <v>1</v>
      </c>
      <c r="I120" s="86">
        <v>1</v>
      </c>
      <c r="J120" s="101">
        <v>1</v>
      </c>
      <c r="K120" s="101">
        <v>1</v>
      </c>
      <c r="L120" s="81">
        <f t="shared" si="6"/>
        <v>0</v>
      </c>
    </row>
    <row r="121" spans="1:12" ht="15" customHeight="1">
      <c r="A121" s="213"/>
      <c r="B121" s="99">
        <v>632001</v>
      </c>
      <c r="C121" s="100" t="s">
        <v>91</v>
      </c>
      <c r="D121" s="101">
        <v>7</v>
      </c>
      <c r="E121" s="101">
        <v>40</v>
      </c>
      <c r="F121" s="101">
        <v>40</v>
      </c>
      <c r="G121" s="101">
        <v>40</v>
      </c>
      <c r="H121" s="214">
        <v>30</v>
      </c>
      <c r="I121" s="215">
        <v>30</v>
      </c>
      <c r="J121" s="101">
        <f>+I121*1.05</f>
        <v>31.5</v>
      </c>
      <c r="K121" s="101">
        <f>+J121*1.05</f>
        <v>33.075</v>
      </c>
      <c r="L121" s="81">
        <f t="shared" si="6"/>
        <v>0</v>
      </c>
    </row>
    <row r="122" spans="1:12" ht="15" customHeight="1">
      <c r="A122" s="216"/>
      <c r="B122" s="83">
        <v>632001</v>
      </c>
      <c r="C122" s="84" t="s">
        <v>92</v>
      </c>
      <c r="D122" s="80">
        <v>14</v>
      </c>
      <c r="E122" s="80">
        <v>45</v>
      </c>
      <c r="F122" s="80">
        <v>45</v>
      </c>
      <c r="G122" s="80">
        <v>45</v>
      </c>
      <c r="H122" s="85">
        <v>50</v>
      </c>
      <c r="I122" s="86">
        <v>50</v>
      </c>
      <c r="J122" s="101">
        <f aca="true" t="shared" si="14" ref="J122:K124">+I122*1.05</f>
        <v>52.5</v>
      </c>
      <c r="K122" s="101">
        <f t="shared" si="14"/>
        <v>55.125</v>
      </c>
      <c r="L122" s="81">
        <f t="shared" si="6"/>
        <v>0</v>
      </c>
    </row>
    <row r="123" spans="1:12" ht="15" customHeight="1">
      <c r="A123" s="216"/>
      <c r="B123" s="83">
        <v>632002</v>
      </c>
      <c r="C123" s="84" t="s">
        <v>93</v>
      </c>
      <c r="D123" s="80">
        <v>1</v>
      </c>
      <c r="E123" s="80">
        <v>8</v>
      </c>
      <c r="F123" s="80">
        <v>8</v>
      </c>
      <c r="G123" s="80">
        <v>8</v>
      </c>
      <c r="H123" s="85">
        <v>10</v>
      </c>
      <c r="I123" s="86">
        <v>8</v>
      </c>
      <c r="J123" s="101">
        <f t="shared" si="14"/>
        <v>8.4</v>
      </c>
      <c r="K123" s="101">
        <f t="shared" si="14"/>
        <v>8.82</v>
      </c>
      <c r="L123" s="81">
        <f t="shared" si="6"/>
        <v>-2</v>
      </c>
    </row>
    <row r="124" spans="1:12" ht="24" customHeight="1">
      <c r="A124" s="216"/>
      <c r="B124" s="83">
        <v>637004</v>
      </c>
      <c r="C124" s="217" t="s">
        <v>155</v>
      </c>
      <c r="D124" s="80">
        <v>5</v>
      </c>
      <c r="E124" s="80">
        <v>6</v>
      </c>
      <c r="F124" s="80">
        <v>6</v>
      </c>
      <c r="G124" s="80">
        <v>6</v>
      </c>
      <c r="H124" s="85">
        <v>160</v>
      </c>
      <c r="I124" s="86">
        <v>165</v>
      </c>
      <c r="J124" s="101">
        <f t="shared" si="14"/>
        <v>173.25</v>
      </c>
      <c r="K124" s="101">
        <f t="shared" si="14"/>
        <v>181.9125</v>
      </c>
      <c r="L124" s="81">
        <f t="shared" si="6"/>
        <v>5</v>
      </c>
    </row>
    <row r="125" spans="1:12" ht="15" customHeight="1" thickBot="1">
      <c r="A125" s="216"/>
      <c r="B125" s="218">
        <v>637027</v>
      </c>
      <c r="C125" s="219" t="s">
        <v>156</v>
      </c>
      <c r="D125" s="220">
        <v>7</v>
      </c>
      <c r="E125" s="220">
        <v>8</v>
      </c>
      <c r="F125" s="220">
        <v>8</v>
      </c>
      <c r="G125" s="220">
        <v>8</v>
      </c>
      <c r="H125" s="221">
        <v>7</v>
      </c>
      <c r="I125" s="222">
        <v>7</v>
      </c>
      <c r="J125" s="101">
        <f>+I125*1.07</f>
        <v>7.49</v>
      </c>
      <c r="K125" s="101">
        <f>+J125*1.07</f>
        <v>8.0143</v>
      </c>
      <c r="L125" s="81">
        <f t="shared" si="6"/>
        <v>0</v>
      </c>
    </row>
    <row r="126" spans="1:12" ht="23.25" customHeight="1" thickBot="1">
      <c r="A126" s="223" t="s">
        <v>157</v>
      </c>
      <c r="B126" s="173"/>
      <c r="C126" s="174" t="s">
        <v>158</v>
      </c>
      <c r="D126" s="175">
        <f aca="true" t="shared" si="15" ref="D126:K126">SUM(D119:D125)</f>
        <v>41</v>
      </c>
      <c r="E126" s="175">
        <f t="shared" si="15"/>
        <v>147.1</v>
      </c>
      <c r="F126" s="176">
        <f t="shared" si="15"/>
        <v>147.1</v>
      </c>
      <c r="G126" s="176">
        <f t="shared" si="15"/>
        <v>147.1</v>
      </c>
      <c r="H126" s="177">
        <f t="shared" si="15"/>
        <v>448</v>
      </c>
      <c r="I126" s="178">
        <f t="shared" si="15"/>
        <v>451</v>
      </c>
      <c r="J126" s="175">
        <f t="shared" si="15"/>
        <v>473.64</v>
      </c>
      <c r="K126" s="179">
        <f t="shared" si="15"/>
        <v>497.4218</v>
      </c>
      <c r="L126" s="224">
        <f t="shared" si="6"/>
        <v>3</v>
      </c>
    </row>
    <row r="127" spans="1:12" ht="15" customHeight="1">
      <c r="A127" s="216"/>
      <c r="B127" s="137"/>
      <c r="C127" s="89"/>
      <c r="D127" s="138"/>
      <c r="E127" s="138"/>
      <c r="F127" s="138"/>
      <c r="G127" s="138"/>
      <c r="H127" s="139"/>
      <c r="I127" s="140"/>
      <c r="J127" s="138"/>
      <c r="K127" s="138"/>
      <c r="L127" s="81"/>
    </row>
    <row r="128" spans="1:12" ht="15" customHeight="1" thickBot="1">
      <c r="A128" s="216"/>
      <c r="B128" s="137"/>
      <c r="C128" s="137"/>
      <c r="D128" s="138"/>
      <c r="E128" s="138"/>
      <c r="F128" s="138"/>
      <c r="G128" s="138"/>
      <c r="H128" s="139"/>
      <c r="I128" s="140"/>
      <c r="J128" s="138"/>
      <c r="K128" s="138"/>
      <c r="L128" s="81"/>
    </row>
    <row r="129" spans="1:12" ht="15" customHeight="1" thickBot="1">
      <c r="A129" s="225" t="s">
        <v>159</v>
      </c>
      <c r="B129" s="226">
        <v>633006</v>
      </c>
      <c r="C129" s="227" t="s">
        <v>160</v>
      </c>
      <c r="D129" s="228">
        <v>30</v>
      </c>
      <c r="E129" s="228">
        <v>30</v>
      </c>
      <c r="F129" s="91">
        <v>30</v>
      </c>
      <c r="G129" s="91">
        <v>30</v>
      </c>
      <c r="H129" s="229">
        <v>30</v>
      </c>
      <c r="I129" s="230">
        <v>30</v>
      </c>
      <c r="J129" s="228">
        <v>30</v>
      </c>
      <c r="K129" s="231">
        <v>30</v>
      </c>
      <c r="L129" s="232">
        <f t="shared" si="6"/>
        <v>0</v>
      </c>
    </row>
    <row r="130" spans="1:12" ht="15" customHeight="1">
      <c r="A130" s="233" t="s">
        <v>161</v>
      </c>
      <c r="B130" s="89"/>
      <c r="C130" s="234"/>
      <c r="D130" s="235"/>
      <c r="E130" s="235"/>
      <c r="F130" s="235"/>
      <c r="G130" s="235"/>
      <c r="H130" s="236"/>
      <c r="I130" s="237"/>
      <c r="J130" s="235"/>
      <c r="K130" s="235"/>
      <c r="L130" s="81">
        <f t="shared" si="6"/>
        <v>0</v>
      </c>
    </row>
    <row r="131" spans="1:12" ht="15" customHeight="1">
      <c r="A131" s="233"/>
      <c r="B131" s="89"/>
      <c r="C131" s="234"/>
      <c r="D131" s="235"/>
      <c r="E131" s="235"/>
      <c r="F131" s="235"/>
      <c r="G131" s="235"/>
      <c r="H131" s="236"/>
      <c r="I131" s="237"/>
      <c r="J131" s="235"/>
      <c r="K131" s="235"/>
      <c r="L131" s="81"/>
    </row>
    <row r="132" spans="1:12" ht="15" customHeight="1">
      <c r="A132" s="233" t="s">
        <v>162</v>
      </c>
      <c r="B132" s="99">
        <v>632001</v>
      </c>
      <c r="C132" s="100" t="s">
        <v>163</v>
      </c>
      <c r="D132" s="101">
        <v>20</v>
      </c>
      <c r="E132" s="101">
        <v>49</v>
      </c>
      <c r="F132" s="101">
        <v>49</v>
      </c>
      <c r="G132" s="101">
        <v>49</v>
      </c>
      <c r="H132" s="102">
        <v>130</v>
      </c>
      <c r="I132" s="103">
        <v>120</v>
      </c>
      <c r="J132" s="101">
        <f aca="true" t="shared" si="16" ref="J132:K135">+I132*1.05</f>
        <v>126</v>
      </c>
      <c r="K132" s="101">
        <f t="shared" si="16"/>
        <v>132.3</v>
      </c>
      <c r="L132" s="81">
        <f t="shared" si="6"/>
        <v>-10</v>
      </c>
    </row>
    <row r="133" spans="1:12" ht="15" customHeight="1">
      <c r="A133" s="238" t="s">
        <v>164</v>
      </c>
      <c r="B133" s="83">
        <v>633006</v>
      </c>
      <c r="C133" s="84" t="s">
        <v>165</v>
      </c>
      <c r="D133" s="80">
        <v>20</v>
      </c>
      <c r="E133" s="80">
        <v>30</v>
      </c>
      <c r="F133" s="80">
        <v>30</v>
      </c>
      <c r="G133" s="80">
        <v>30</v>
      </c>
      <c r="H133" s="85">
        <v>120</v>
      </c>
      <c r="I133" s="86">
        <v>120</v>
      </c>
      <c r="J133" s="101">
        <f t="shared" si="16"/>
        <v>126</v>
      </c>
      <c r="K133" s="101">
        <f t="shared" si="16"/>
        <v>132.3</v>
      </c>
      <c r="L133" s="81">
        <f t="shared" si="6"/>
        <v>0</v>
      </c>
    </row>
    <row r="134" spans="1:12" ht="15" customHeight="1">
      <c r="A134" s="238"/>
      <c r="B134" s="83">
        <v>635006</v>
      </c>
      <c r="C134" s="84" t="s">
        <v>166</v>
      </c>
      <c r="D134" s="80">
        <v>400</v>
      </c>
      <c r="E134" s="80">
        <v>400</v>
      </c>
      <c r="F134" s="80">
        <v>400</v>
      </c>
      <c r="G134" s="80">
        <v>400</v>
      </c>
      <c r="H134" s="85">
        <v>400</v>
      </c>
      <c r="I134" s="86">
        <v>500</v>
      </c>
      <c r="J134" s="101">
        <f t="shared" si="16"/>
        <v>525</v>
      </c>
      <c r="K134" s="101">
        <f t="shared" si="16"/>
        <v>551.25</v>
      </c>
      <c r="L134" s="81">
        <f t="shared" si="6"/>
        <v>100</v>
      </c>
    </row>
    <row r="135" spans="1:12" ht="15" customHeight="1" thickBot="1">
      <c r="A135" s="216"/>
      <c r="B135" s="218">
        <v>635006</v>
      </c>
      <c r="C135" s="239" t="s">
        <v>167</v>
      </c>
      <c r="D135" s="240">
        <v>150</v>
      </c>
      <c r="E135" s="240">
        <v>225</v>
      </c>
      <c r="F135" s="240">
        <v>225</v>
      </c>
      <c r="G135" s="240">
        <v>225</v>
      </c>
      <c r="H135" s="241">
        <v>600</v>
      </c>
      <c r="I135" s="242">
        <v>600</v>
      </c>
      <c r="J135" s="101">
        <f t="shared" si="16"/>
        <v>630</v>
      </c>
      <c r="K135" s="101">
        <f t="shared" si="16"/>
        <v>661.5</v>
      </c>
      <c r="L135" s="81">
        <f t="shared" si="6"/>
        <v>0</v>
      </c>
    </row>
    <row r="136" spans="1:12" ht="23.25" customHeight="1" thickBot="1">
      <c r="A136" s="223" t="s">
        <v>168</v>
      </c>
      <c r="B136" s="173"/>
      <c r="C136" s="174" t="s">
        <v>169</v>
      </c>
      <c r="D136" s="175">
        <f aca="true" t="shared" si="17" ref="D136:K136">SUM(D129:D135)</f>
        <v>620</v>
      </c>
      <c r="E136" s="175">
        <f t="shared" si="17"/>
        <v>734</v>
      </c>
      <c r="F136" s="176">
        <f t="shared" si="17"/>
        <v>734</v>
      </c>
      <c r="G136" s="176">
        <f t="shared" si="17"/>
        <v>734</v>
      </c>
      <c r="H136" s="177">
        <f t="shared" si="17"/>
        <v>1280</v>
      </c>
      <c r="I136" s="178">
        <f t="shared" si="17"/>
        <v>1370</v>
      </c>
      <c r="J136" s="175">
        <f t="shared" si="17"/>
        <v>1437</v>
      </c>
      <c r="K136" s="179">
        <f t="shared" si="17"/>
        <v>1507.35</v>
      </c>
      <c r="L136" s="224">
        <f t="shared" si="6"/>
        <v>90</v>
      </c>
    </row>
    <row r="137" spans="1:12" ht="29.25" customHeight="1" thickBot="1">
      <c r="A137" s="205"/>
      <c r="B137" s="136"/>
      <c r="C137" s="189"/>
      <c r="D137" s="206"/>
      <c r="E137" s="206"/>
      <c r="F137" s="206"/>
      <c r="G137" s="206"/>
      <c r="H137" s="33"/>
      <c r="I137" s="34"/>
      <c r="J137" s="206"/>
      <c r="K137" s="206"/>
      <c r="L137" s="81"/>
    </row>
    <row r="138" spans="1:12" ht="15" customHeight="1">
      <c r="A138" s="207" t="s">
        <v>170</v>
      </c>
      <c r="B138" s="75">
        <v>611</v>
      </c>
      <c r="C138" s="76" t="s">
        <v>171</v>
      </c>
      <c r="D138" s="77">
        <v>180</v>
      </c>
      <c r="E138" s="77">
        <v>204</v>
      </c>
      <c r="F138" s="77">
        <v>204</v>
      </c>
      <c r="G138" s="77">
        <v>204</v>
      </c>
      <c r="H138" s="78">
        <v>586</v>
      </c>
      <c r="I138" s="79">
        <v>614</v>
      </c>
      <c r="J138" s="77">
        <f>+I138*1.05</f>
        <v>644.7</v>
      </c>
      <c r="K138" s="77">
        <f>+J138*1.05</f>
        <v>676.9350000000001</v>
      </c>
      <c r="L138" s="67">
        <f t="shared" si="6"/>
        <v>28</v>
      </c>
    </row>
    <row r="139" spans="1:12" ht="15" customHeight="1">
      <c r="A139" s="243" t="s">
        <v>172</v>
      </c>
      <c r="B139" s="83">
        <v>612</v>
      </c>
      <c r="C139" s="84" t="s">
        <v>173</v>
      </c>
      <c r="D139" s="80">
        <v>70</v>
      </c>
      <c r="E139" s="80">
        <v>74.2</v>
      </c>
      <c r="F139" s="80">
        <v>74.2</v>
      </c>
      <c r="G139" s="80">
        <v>74.2</v>
      </c>
      <c r="H139" s="85">
        <v>186</v>
      </c>
      <c r="I139" s="86">
        <v>208</v>
      </c>
      <c r="J139" s="101">
        <f>+I139*1.05</f>
        <v>218.4</v>
      </c>
      <c r="K139" s="101">
        <f>+J139*1.05</f>
        <v>229.32000000000002</v>
      </c>
      <c r="L139" s="81">
        <f t="shared" si="6"/>
        <v>22</v>
      </c>
    </row>
    <row r="140" spans="1:12" ht="15" customHeight="1">
      <c r="A140" s="243"/>
      <c r="B140" s="83">
        <v>614</v>
      </c>
      <c r="C140" s="84" t="s">
        <v>174</v>
      </c>
      <c r="D140" s="80"/>
      <c r="E140" s="80"/>
      <c r="F140" s="80"/>
      <c r="G140" s="80"/>
      <c r="H140" s="85">
        <v>0</v>
      </c>
      <c r="I140" s="86">
        <v>12</v>
      </c>
      <c r="J140" s="101">
        <f aca="true" t="shared" si="18" ref="J140:K155">+I140*1.05</f>
        <v>12.600000000000001</v>
      </c>
      <c r="K140" s="101">
        <f t="shared" si="18"/>
        <v>13.230000000000002</v>
      </c>
      <c r="L140" s="81">
        <f t="shared" si="6"/>
        <v>12</v>
      </c>
    </row>
    <row r="141" spans="1:12" ht="15" customHeight="1">
      <c r="A141" s="243"/>
      <c r="B141" s="83">
        <v>616</v>
      </c>
      <c r="C141" s="84" t="s">
        <v>64</v>
      </c>
      <c r="D141" s="80">
        <v>12</v>
      </c>
      <c r="E141" s="80">
        <v>24</v>
      </c>
      <c r="F141" s="80">
        <v>24</v>
      </c>
      <c r="G141" s="80">
        <v>24</v>
      </c>
      <c r="H141" s="85">
        <v>120</v>
      </c>
      <c r="I141" s="86">
        <v>130</v>
      </c>
      <c r="J141" s="101">
        <f t="shared" si="18"/>
        <v>136.5</v>
      </c>
      <c r="K141" s="101">
        <f t="shared" si="18"/>
        <v>143.32500000000002</v>
      </c>
      <c r="L141" s="81">
        <f t="shared" si="6"/>
        <v>10</v>
      </c>
    </row>
    <row r="142" spans="1:12" ht="15" customHeight="1">
      <c r="A142" s="243"/>
      <c r="B142" s="83">
        <v>621</v>
      </c>
      <c r="C142" s="84" t="s">
        <v>65</v>
      </c>
      <c r="D142" s="80">
        <v>29</v>
      </c>
      <c r="E142" s="80">
        <v>33</v>
      </c>
      <c r="F142" s="80">
        <v>33</v>
      </c>
      <c r="G142" s="80">
        <v>33</v>
      </c>
      <c r="H142" s="85">
        <v>60</v>
      </c>
      <c r="I142" s="86">
        <v>63</v>
      </c>
      <c r="J142" s="101">
        <f t="shared" si="18"/>
        <v>66.15</v>
      </c>
      <c r="K142" s="101">
        <f t="shared" si="18"/>
        <v>69.45750000000001</v>
      </c>
      <c r="L142" s="81">
        <f t="shared" si="6"/>
        <v>3</v>
      </c>
    </row>
    <row r="143" spans="1:12" ht="15" customHeight="1">
      <c r="A143" s="244"/>
      <c r="B143" s="83">
        <v>622</v>
      </c>
      <c r="C143" s="84" t="s">
        <v>65</v>
      </c>
      <c r="D143" s="80"/>
      <c r="E143" s="80"/>
      <c r="F143" s="80"/>
      <c r="G143" s="80"/>
      <c r="H143" s="85">
        <v>30</v>
      </c>
      <c r="I143" s="86">
        <v>33</v>
      </c>
      <c r="J143" s="101">
        <f t="shared" si="18"/>
        <v>34.65</v>
      </c>
      <c r="K143" s="101">
        <f t="shared" si="18"/>
        <v>36.3825</v>
      </c>
      <c r="L143" s="81">
        <f t="shared" si="6"/>
        <v>3</v>
      </c>
    </row>
    <row r="144" spans="1:12" ht="15" customHeight="1">
      <c r="A144" s="244"/>
      <c r="B144" s="83">
        <v>625001</v>
      </c>
      <c r="C144" s="84" t="s">
        <v>66</v>
      </c>
      <c r="D144" s="80">
        <v>10</v>
      </c>
      <c r="E144" s="80">
        <v>4.7</v>
      </c>
      <c r="F144" s="80">
        <v>4.7</v>
      </c>
      <c r="G144" s="80">
        <v>4.7</v>
      </c>
      <c r="H144" s="85">
        <v>13</v>
      </c>
      <c r="I144" s="86">
        <v>13</v>
      </c>
      <c r="J144" s="101">
        <f t="shared" si="18"/>
        <v>13.65</v>
      </c>
      <c r="K144" s="101">
        <f t="shared" si="18"/>
        <v>14.332500000000001</v>
      </c>
      <c r="L144" s="81">
        <f t="shared" si="6"/>
        <v>0</v>
      </c>
    </row>
    <row r="145" spans="1:12" ht="15" customHeight="1">
      <c r="A145" s="244"/>
      <c r="B145" s="83">
        <v>625002</v>
      </c>
      <c r="C145" s="84" t="s">
        <v>67</v>
      </c>
      <c r="D145" s="80">
        <v>62</v>
      </c>
      <c r="E145" s="80">
        <v>53</v>
      </c>
      <c r="F145" s="80">
        <v>53</v>
      </c>
      <c r="G145" s="80">
        <v>53</v>
      </c>
      <c r="H145" s="85">
        <v>125</v>
      </c>
      <c r="I145" s="86">
        <v>135</v>
      </c>
      <c r="J145" s="101">
        <f t="shared" si="18"/>
        <v>141.75</v>
      </c>
      <c r="K145" s="101">
        <f t="shared" si="18"/>
        <v>148.8375</v>
      </c>
      <c r="L145" s="81">
        <f t="shared" si="6"/>
        <v>10</v>
      </c>
    </row>
    <row r="146" spans="1:12" ht="15" customHeight="1">
      <c r="A146" s="216"/>
      <c r="B146" s="83">
        <v>625003</v>
      </c>
      <c r="C146" s="84" t="s">
        <v>68</v>
      </c>
      <c r="D146" s="80">
        <v>0</v>
      </c>
      <c r="E146" s="80">
        <v>3</v>
      </c>
      <c r="F146" s="80">
        <v>3</v>
      </c>
      <c r="G146" s="80">
        <v>3</v>
      </c>
      <c r="H146" s="85">
        <v>8</v>
      </c>
      <c r="I146" s="86">
        <v>8</v>
      </c>
      <c r="J146" s="101">
        <f t="shared" si="18"/>
        <v>8.4</v>
      </c>
      <c r="K146" s="101">
        <f t="shared" si="18"/>
        <v>8.82</v>
      </c>
      <c r="L146" s="81">
        <f t="shared" si="6"/>
        <v>0</v>
      </c>
    </row>
    <row r="147" spans="1:12" ht="15" customHeight="1">
      <c r="A147" s="216"/>
      <c r="B147" s="83">
        <v>625004</v>
      </c>
      <c r="C147" s="84" t="s">
        <v>69</v>
      </c>
      <c r="D147" s="80">
        <v>0</v>
      </c>
      <c r="E147" s="80">
        <v>10</v>
      </c>
      <c r="F147" s="80">
        <v>10</v>
      </c>
      <c r="G147" s="80">
        <v>10</v>
      </c>
      <c r="H147" s="85">
        <v>27</v>
      </c>
      <c r="I147" s="86">
        <v>29</v>
      </c>
      <c r="J147" s="101">
        <f t="shared" si="18"/>
        <v>30.450000000000003</v>
      </c>
      <c r="K147" s="101">
        <f t="shared" si="18"/>
        <v>31.972500000000004</v>
      </c>
      <c r="L147" s="81">
        <f t="shared" si="6"/>
        <v>2</v>
      </c>
    </row>
    <row r="148" spans="1:12" ht="15" customHeight="1">
      <c r="A148" s="216"/>
      <c r="B148" s="83">
        <v>625005</v>
      </c>
      <c r="C148" s="84" t="s">
        <v>70</v>
      </c>
      <c r="D148" s="80">
        <v>8</v>
      </c>
      <c r="E148" s="80">
        <v>3.3</v>
      </c>
      <c r="F148" s="80">
        <v>3.3</v>
      </c>
      <c r="G148" s="80">
        <v>3.3</v>
      </c>
      <c r="H148" s="85">
        <v>9</v>
      </c>
      <c r="I148" s="86">
        <v>10</v>
      </c>
      <c r="J148" s="101">
        <f t="shared" si="18"/>
        <v>10.5</v>
      </c>
      <c r="K148" s="101">
        <f t="shared" si="18"/>
        <v>11.025</v>
      </c>
      <c r="L148" s="81">
        <f t="shared" si="6"/>
        <v>1</v>
      </c>
    </row>
    <row r="149" spans="1:12" ht="15" customHeight="1">
      <c r="A149" s="216"/>
      <c r="B149" s="83">
        <v>625007</v>
      </c>
      <c r="C149" s="84" t="s">
        <v>71</v>
      </c>
      <c r="D149" s="80">
        <v>0</v>
      </c>
      <c r="E149" s="80">
        <v>9</v>
      </c>
      <c r="F149" s="80">
        <v>9</v>
      </c>
      <c r="G149" s="80">
        <v>9</v>
      </c>
      <c r="H149" s="85">
        <v>43</v>
      </c>
      <c r="I149" s="86">
        <v>46</v>
      </c>
      <c r="J149" s="101">
        <f t="shared" si="18"/>
        <v>48.300000000000004</v>
      </c>
      <c r="K149" s="101">
        <f t="shared" si="18"/>
        <v>50.715</v>
      </c>
      <c r="L149" s="81">
        <f aca="true" t="shared" si="19" ref="L149:L207">+I149-H149</f>
        <v>3</v>
      </c>
    </row>
    <row r="150" spans="1:12" ht="15" customHeight="1">
      <c r="A150" s="216"/>
      <c r="B150" s="83">
        <v>633006</v>
      </c>
      <c r="C150" s="84" t="s">
        <v>175</v>
      </c>
      <c r="D150" s="80">
        <v>60</v>
      </c>
      <c r="E150" s="80">
        <v>60</v>
      </c>
      <c r="F150" s="80">
        <v>60</v>
      </c>
      <c r="G150" s="80">
        <v>60</v>
      </c>
      <c r="H150" s="85">
        <v>80</v>
      </c>
      <c r="I150" s="86">
        <v>80</v>
      </c>
      <c r="J150" s="101">
        <f t="shared" si="18"/>
        <v>84</v>
      </c>
      <c r="K150" s="101">
        <f t="shared" si="18"/>
        <v>88.2</v>
      </c>
      <c r="L150" s="81">
        <f t="shared" si="19"/>
        <v>0</v>
      </c>
    </row>
    <row r="151" spans="1:12" ht="15" customHeight="1">
      <c r="A151" s="216"/>
      <c r="B151" s="83">
        <v>633010</v>
      </c>
      <c r="C151" s="84" t="s">
        <v>176</v>
      </c>
      <c r="D151" s="80">
        <v>10</v>
      </c>
      <c r="E151" s="80">
        <v>0</v>
      </c>
      <c r="F151" s="80">
        <v>10</v>
      </c>
      <c r="G151" s="80">
        <v>10</v>
      </c>
      <c r="H151" s="85">
        <v>40</v>
      </c>
      <c r="I151" s="86">
        <v>35</v>
      </c>
      <c r="J151" s="101">
        <f t="shared" si="18"/>
        <v>36.75</v>
      </c>
      <c r="K151" s="101">
        <f t="shared" si="18"/>
        <v>38.5875</v>
      </c>
      <c r="L151" s="81">
        <f t="shared" si="19"/>
        <v>-5</v>
      </c>
    </row>
    <row r="152" spans="1:12" ht="15" customHeight="1">
      <c r="A152" s="216"/>
      <c r="B152" s="83">
        <v>634001</v>
      </c>
      <c r="C152" s="84" t="s">
        <v>106</v>
      </c>
      <c r="D152" s="80">
        <v>60</v>
      </c>
      <c r="E152" s="80">
        <v>60</v>
      </c>
      <c r="F152" s="80">
        <v>60</v>
      </c>
      <c r="G152" s="80">
        <v>60</v>
      </c>
      <c r="H152" s="85">
        <v>100</v>
      </c>
      <c r="I152" s="86">
        <v>100</v>
      </c>
      <c r="J152" s="101">
        <f t="shared" si="18"/>
        <v>105</v>
      </c>
      <c r="K152" s="101">
        <f t="shared" si="18"/>
        <v>110.25</v>
      </c>
      <c r="L152" s="81">
        <f t="shared" si="19"/>
        <v>0</v>
      </c>
    </row>
    <row r="153" spans="1:12" ht="15" customHeight="1">
      <c r="A153" s="216"/>
      <c r="B153" s="83">
        <v>634002</v>
      </c>
      <c r="C153" s="84" t="s">
        <v>107</v>
      </c>
      <c r="D153" s="80">
        <v>20</v>
      </c>
      <c r="E153" s="80">
        <v>80</v>
      </c>
      <c r="F153" s="80">
        <v>80</v>
      </c>
      <c r="G153" s="80">
        <v>80</v>
      </c>
      <c r="H153" s="85">
        <v>60</v>
      </c>
      <c r="I153" s="86">
        <v>50</v>
      </c>
      <c r="J153" s="101">
        <f t="shared" si="18"/>
        <v>52.5</v>
      </c>
      <c r="K153" s="101">
        <f t="shared" si="18"/>
        <v>55.125</v>
      </c>
      <c r="L153" s="81">
        <f t="shared" si="19"/>
        <v>-10</v>
      </c>
    </row>
    <row r="154" spans="1:12" ht="15" customHeight="1">
      <c r="A154" s="216"/>
      <c r="B154" s="245">
        <v>637004</v>
      </c>
      <c r="C154" s="246" t="s">
        <v>177</v>
      </c>
      <c r="D154" s="247">
        <v>2500</v>
      </c>
      <c r="E154" s="247">
        <v>3750</v>
      </c>
      <c r="F154" s="247">
        <v>3750</v>
      </c>
      <c r="G154" s="247">
        <v>3750</v>
      </c>
      <c r="H154" s="248">
        <v>4437</v>
      </c>
      <c r="I154" s="249">
        <v>4914</v>
      </c>
      <c r="J154" s="101">
        <f t="shared" si="18"/>
        <v>5159.7</v>
      </c>
      <c r="K154" s="101">
        <f t="shared" si="18"/>
        <v>5417.685</v>
      </c>
      <c r="L154" s="81">
        <f t="shared" si="19"/>
        <v>477</v>
      </c>
    </row>
    <row r="155" spans="1:12" ht="15" customHeight="1">
      <c r="A155" s="216"/>
      <c r="B155" s="83">
        <v>637014</v>
      </c>
      <c r="C155" s="84" t="s">
        <v>72</v>
      </c>
      <c r="D155" s="80">
        <v>15</v>
      </c>
      <c r="E155" s="80">
        <v>19</v>
      </c>
      <c r="F155" s="80">
        <v>16.7</v>
      </c>
      <c r="G155" s="80">
        <v>16.7</v>
      </c>
      <c r="H155" s="85">
        <v>55</v>
      </c>
      <c r="I155" s="86">
        <v>75</v>
      </c>
      <c r="J155" s="101">
        <f t="shared" si="18"/>
        <v>78.75</v>
      </c>
      <c r="K155" s="101">
        <f t="shared" si="18"/>
        <v>82.6875</v>
      </c>
      <c r="L155" s="81">
        <f t="shared" si="19"/>
        <v>20</v>
      </c>
    </row>
    <row r="156" spans="1:12" ht="15" customHeight="1">
      <c r="A156" s="216"/>
      <c r="B156" s="83">
        <v>637027</v>
      </c>
      <c r="C156" s="84" t="s">
        <v>178</v>
      </c>
      <c r="D156" s="80">
        <v>20</v>
      </c>
      <c r="E156" s="80">
        <v>20</v>
      </c>
      <c r="F156" s="80">
        <v>20</v>
      </c>
      <c r="G156" s="80">
        <v>20</v>
      </c>
      <c r="H156" s="85">
        <v>20</v>
      </c>
      <c r="I156" s="86">
        <v>20</v>
      </c>
      <c r="J156" s="101">
        <f>+I156*1.05</f>
        <v>21</v>
      </c>
      <c r="K156" s="101">
        <f>+J156*1.05</f>
        <v>22.05</v>
      </c>
      <c r="L156" s="81">
        <f t="shared" si="19"/>
        <v>0</v>
      </c>
    </row>
    <row r="157" spans="1:12" ht="15" customHeight="1">
      <c r="A157" s="216"/>
      <c r="B157" s="162">
        <v>642015</v>
      </c>
      <c r="C157" s="163" t="s">
        <v>124</v>
      </c>
      <c r="D157" s="164">
        <v>0</v>
      </c>
      <c r="E157" s="164">
        <v>12</v>
      </c>
      <c r="F157" s="164">
        <v>12</v>
      </c>
      <c r="G157" s="164">
        <v>12</v>
      </c>
      <c r="H157" s="165">
        <v>10</v>
      </c>
      <c r="I157" s="166">
        <v>15</v>
      </c>
      <c r="J157" s="101">
        <f>+I157*1.05</f>
        <v>15.75</v>
      </c>
      <c r="K157" s="101">
        <f>+J157*1.05</f>
        <v>16.5375</v>
      </c>
      <c r="L157" s="81">
        <f t="shared" si="19"/>
        <v>5</v>
      </c>
    </row>
    <row r="158" spans="1:12" ht="15" customHeight="1">
      <c r="A158" s="216"/>
      <c r="B158" s="89"/>
      <c r="C158" s="168" t="s">
        <v>179</v>
      </c>
      <c r="D158" s="250">
        <f aca="true" t="shared" si="20" ref="D158:K158">SUM(D138:D157)</f>
        <v>3056</v>
      </c>
      <c r="E158" s="250">
        <f t="shared" si="20"/>
        <v>4419.2</v>
      </c>
      <c r="F158" s="250">
        <f t="shared" si="20"/>
        <v>4426.9</v>
      </c>
      <c r="G158" s="250">
        <f t="shared" si="20"/>
        <v>4426.9</v>
      </c>
      <c r="H158" s="251">
        <f t="shared" si="20"/>
        <v>6009</v>
      </c>
      <c r="I158" s="252">
        <f t="shared" si="20"/>
        <v>6590</v>
      </c>
      <c r="J158" s="250">
        <f t="shared" si="20"/>
        <v>6919.5</v>
      </c>
      <c r="K158" s="250">
        <f t="shared" si="20"/>
        <v>7265.475000000001</v>
      </c>
      <c r="L158" s="253">
        <f t="shared" si="19"/>
        <v>581</v>
      </c>
    </row>
    <row r="159" spans="1:12" ht="15" customHeight="1">
      <c r="A159" s="216"/>
      <c r="B159" s="89"/>
      <c r="C159" s="234"/>
      <c r="D159" s="235"/>
      <c r="E159" s="235"/>
      <c r="F159" s="235"/>
      <c r="G159" s="235"/>
      <c r="H159" s="236"/>
      <c r="I159" s="237"/>
      <c r="J159" s="235"/>
      <c r="K159" s="235"/>
      <c r="L159" s="81"/>
    </row>
    <row r="160" spans="1:12" ht="15" customHeight="1">
      <c r="A160" s="233" t="s">
        <v>180</v>
      </c>
      <c r="B160" s="99">
        <v>633006</v>
      </c>
      <c r="C160" s="100" t="s">
        <v>175</v>
      </c>
      <c r="D160" s="101">
        <v>50</v>
      </c>
      <c r="E160" s="101">
        <v>50</v>
      </c>
      <c r="F160" s="101">
        <v>50</v>
      </c>
      <c r="G160" s="101">
        <v>50</v>
      </c>
      <c r="H160" s="102">
        <v>50</v>
      </c>
      <c r="I160" s="103">
        <v>50</v>
      </c>
      <c r="J160" s="101">
        <v>50</v>
      </c>
      <c r="K160" s="101">
        <v>50</v>
      </c>
      <c r="L160" s="81">
        <f t="shared" si="19"/>
        <v>0</v>
      </c>
    </row>
    <row r="161" spans="1:12" ht="15" customHeight="1">
      <c r="A161" s="243" t="s">
        <v>181</v>
      </c>
      <c r="B161" s="83">
        <v>635006</v>
      </c>
      <c r="C161" s="84" t="s">
        <v>182</v>
      </c>
      <c r="D161" s="80"/>
      <c r="E161" s="80">
        <v>0</v>
      </c>
      <c r="F161" s="80"/>
      <c r="G161" s="80"/>
      <c r="H161" s="85">
        <v>100</v>
      </c>
      <c r="I161" s="86">
        <v>80</v>
      </c>
      <c r="J161" s="80">
        <v>80</v>
      </c>
      <c r="K161" s="80">
        <v>80</v>
      </c>
      <c r="L161" s="81">
        <f t="shared" si="19"/>
        <v>-20</v>
      </c>
    </row>
    <row r="162" spans="1:12" ht="15" customHeight="1">
      <c r="A162" s="243"/>
      <c r="B162" s="83">
        <v>635006</v>
      </c>
      <c r="C162" s="84" t="s">
        <v>183</v>
      </c>
      <c r="D162" s="80"/>
      <c r="E162" s="80">
        <v>0</v>
      </c>
      <c r="F162" s="80"/>
      <c r="G162" s="80"/>
      <c r="H162" s="85">
        <v>30</v>
      </c>
      <c r="I162" s="86">
        <v>50</v>
      </c>
      <c r="J162" s="80">
        <v>50</v>
      </c>
      <c r="K162" s="80">
        <v>50</v>
      </c>
      <c r="L162" s="81">
        <f>+I162-H162</f>
        <v>20</v>
      </c>
    </row>
    <row r="163" spans="1:12" ht="15" customHeight="1">
      <c r="A163" s="243"/>
      <c r="B163" s="83">
        <v>637004</v>
      </c>
      <c r="C163" s="84" t="s">
        <v>184</v>
      </c>
      <c r="D163" s="80">
        <v>200</v>
      </c>
      <c r="E163" s="80">
        <v>200</v>
      </c>
      <c r="F163" s="80">
        <v>200</v>
      </c>
      <c r="G163" s="80">
        <v>200</v>
      </c>
      <c r="H163" s="85">
        <v>200</v>
      </c>
      <c r="I163" s="86">
        <v>220</v>
      </c>
      <c r="J163" s="80">
        <v>220</v>
      </c>
      <c r="K163" s="80">
        <v>225</v>
      </c>
      <c r="L163" s="81">
        <f t="shared" si="19"/>
        <v>20</v>
      </c>
    </row>
    <row r="164" spans="1:12" ht="15" customHeight="1">
      <c r="A164" s="243"/>
      <c r="B164" s="162"/>
      <c r="C164" s="163"/>
      <c r="D164" s="164"/>
      <c r="E164" s="164"/>
      <c r="F164" s="164"/>
      <c r="G164" s="164"/>
      <c r="H164" s="165"/>
      <c r="I164" s="166"/>
      <c r="J164" s="164"/>
      <c r="K164" s="164"/>
      <c r="L164" s="81">
        <f t="shared" si="19"/>
        <v>0</v>
      </c>
    </row>
    <row r="165" spans="1:12" ht="15" customHeight="1">
      <c r="A165" s="243"/>
      <c r="B165" s="89"/>
      <c r="C165" s="168" t="s">
        <v>185</v>
      </c>
      <c r="D165" s="250">
        <f aca="true" t="shared" si="21" ref="D165:K165">SUM(D160:D164)</f>
        <v>250</v>
      </c>
      <c r="E165" s="250">
        <f t="shared" si="21"/>
        <v>250</v>
      </c>
      <c r="F165" s="250">
        <f t="shared" si="21"/>
        <v>250</v>
      </c>
      <c r="G165" s="250">
        <f t="shared" si="21"/>
        <v>250</v>
      </c>
      <c r="H165" s="251">
        <f t="shared" si="21"/>
        <v>380</v>
      </c>
      <c r="I165" s="252">
        <f t="shared" si="21"/>
        <v>400</v>
      </c>
      <c r="J165" s="250">
        <f t="shared" si="21"/>
        <v>400</v>
      </c>
      <c r="K165" s="250">
        <f t="shared" si="21"/>
        <v>405</v>
      </c>
      <c r="L165" s="253">
        <f t="shared" si="19"/>
        <v>20</v>
      </c>
    </row>
    <row r="166" spans="1:12" ht="15" customHeight="1">
      <c r="A166" s="244"/>
      <c r="B166" s="89"/>
      <c r="C166" s="137"/>
      <c r="D166" s="138"/>
      <c r="E166" s="138"/>
      <c r="F166" s="138"/>
      <c r="G166" s="138"/>
      <c r="H166" s="139"/>
      <c r="I166" s="140"/>
      <c r="J166" s="138"/>
      <c r="K166" s="138"/>
      <c r="L166" s="81"/>
    </row>
    <row r="167" spans="1:12" ht="15" customHeight="1">
      <c r="A167" s="216"/>
      <c r="B167" s="89"/>
      <c r="C167" s="234"/>
      <c r="D167" s="235"/>
      <c r="E167" s="235"/>
      <c r="F167" s="235"/>
      <c r="G167" s="235"/>
      <c r="H167" s="236"/>
      <c r="I167" s="237"/>
      <c r="J167" s="235"/>
      <c r="K167" s="235"/>
      <c r="L167" s="81"/>
    </row>
    <row r="168" spans="1:12" ht="15" customHeight="1">
      <c r="A168" s="254" t="s">
        <v>186</v>
      </c>
      <c r="B168" s="99">
        <v>633006</v>
      </c>
      <c r="C168" s="100" t="s">
        <v>187</v>
      </c>
      <c r="D168" s="101"/>
      <c r="E168" s="101"/>
      <c r="F168" s="101"/>
      <c r="G168" s="101"/>
      <c r="H168" s="102">
        <v>252</v>
      </c>
      <c r="I168" s="103">
        <v>50</v>
      </c>
      <c r="J168" s="101">
        <v>20</v>
      </c>
      <c r="K168" s="101">
        <v>20</v>
      </c>
      <c r="L168" s="255">
        <f>+I168-H168</f>
        <v>-202</v>
      </c>
    </row>
    <row r="169" spans="1:12" ht="15" customHeight="1">
      <c r="A169" s="243" t="s">
        <v>188</v>
      </c>
      <c r="B169" s="99">
        <v>633006</v>
      </c>
      <c r="C169" s="100" t="s">
        <v>189</v>
      </c>
      <c r="D169" s="101">
        <v>20</v>
      </c>
      <c r="E169" s="101">
        <v>20</v>
      </c>
      <c r="F169" s="101">
        <v>20</v>
      </c>
      <c r="G169" s="101">
        <v>20</v>
      </c>
      <c r="H169" s="102">
        <v>100</v>
      </c>
      <c r="I169" s="103">
        <v>110</v>
      </c>
      <c r="J169" s="101">
        <v>50</v>
      </c>
      <c r="K169" s="101">
        <v>50</v>
      </c>
      <c r="L169" s="81">
        <f t="shared" si="19"/>
        <v>10</v>
      </c>
    </row>
    <row r="170" spans="1:12" ht="15" customHeight="1">
      <c r="A170" s="243"/>
      <c r="B170" s="83">
        <v>637004</v>
      </c>
      <c r="C170" s="84" t="s">
        <v>190</v>
      </c>
      <c r="D170" s="80">
        <v>35</v>
      </c>
      <c r="E170" s="80">
        <v>40</v>
      </c>
      <c r="F170" s="80">
        <v>40</v>
      </c>
      <c r="G170" s="80">
        <v>40</v>
      </c>
      <c r="H170" s="85">
        <v>30</v>
      </c>
      <c r="I170" s="86">
        <v>200</v>
      </c>
      <c r="J170" s="80">
        <f>+I170*1.02</f>
        <v>204</v>
      </c>
      <c r="K170" s="80">
        <f>+J170*1.05</f>
        <v>214.20000000000002</v>
      </c>
      <c r="L170" s="81">
        <f t="shared" si="19"/>
        <v>170</v>
      </c>
    </row>
    <row r="171" spans="1:12" ht="15" customHeight="1">
      <c r="A171" s="243"/>
      <c r="B171" s="83">
        <v>637027</v>
      </c>
      <c r="C171" s="84" t="s">
        <v>156</v>
      </c>
      <c r="D171" s="80">
        <v>10</v>
      </c>
      <c r="E171" s="80">
        <v>10</v>
      </c>
      <c r="F171" s="80">
        <v>10</v>
      </c>
      <c r="G171" s="80">
        <v>10</v>
      </c>
      <c r="H171" s="85">
        <v>20</v>
      </c>
      <c r="I171" s="86">
        <v>20</v>
      </c>
      <c r="J171" s="80">
        <v>10</v>
      </c>
      <c r="K171" s="80">
        <v>10</v>
      </c>
      <c r="L171" s="81">
        <f t="shared" si="19"/>
        <v>0</v>
      </c>
    </row>
    <row r="172" spans="1:12" ht="15" customHeight="1" thickBot="1">
      <c r="A172" s="216"/>
      <c r="B172" s="89"/>
      <c r="C172" s="168" t="s">
        <v>191</v>
      </c>
      <c r="D172" s="250">
        <f aca="true" t="shared" si="22" ref="D172:K172">SUM(D168:D171)</f>
        <v>65</v>
      </c>
      <c r="E172" s="250">
        <f t="shared" si="22"/>
        <v>70</v>
      </c>
      <c r="F172" s="250">
        <f t="shared" si="22"/>
        <v>70</v>
      </c>
      <c r="G172" s="250">
        <f t="shared" si="22"/>
        <v>70</v>
      </c>
      <c r="H172" s="251">
        <f>SUM(H168:H171)</f>
        <v>402</v>
      </c>
      <c r="I172" s="252">
        <f>SUM(I168:I171)</f>
        <v>380</v>
      </c>
      <c r="J172" s="250">
        <f>SUM(J168:J171)</f>
        <v>284</v>
      </c>
      <c r="K172" s="250">
        <f t="shared" si="22"/>
        <v>294.20000000000005</v>
      </c>
      <c r="L172" s="81">
        <f t="shared" si="19"/>
        <v>-22</v>
      </c>
    </row>
    <row r="173" spans="1:12" ht="23.25" customHeight="1" thickBot="1">
      <c r="A173" s="223" t="s">
        <v>192</v>
      </c>
      <c r="B173" s="173"/>
      <c r="C173" s="174" t="s">
        <v>193</v>
      </c>
      <c r="D173" s="175">
        <f aca="true" t="shared" si="23" ref="D173:L173">+D172+D165+D158</f>
        <v>3371</v>
      </c>
      <c r="E173" s="175">
        <f t="shared" si="23"/>
        <v>4739.2</v>
      </c>
      <c r="F173" s="176">
        <f t="shared" si="23"/>
        <v>4746.9</v>
      </c>
      <c r="G173" s="176">
        <f t="shared" si="23"/>
        <v>4746.9</v>
      </c>
      <c r="H173" s="177">
        <f t="shared" si="23"/>
        <v>6791</v>
      </c>
      <c r="I173" s="178">
        <f t="shared" si="23"/>
        <v>7370</v>
      </c>
      <c r="J173" s="175">
        <f t="shared" si="23"/>
        <v>7603.5</v>
      </c>
      <c r="K173" s="175">
        <f t="shared" si="23"/>
        <v>7964.675000000001</v>
      </c>
      <c r="L173" s="256">
        <f t="shared" si="23"/>
        <v>579</v>
      </c>
    </row>
    <row r="174" spans="1:12" ht="23.25" customHeight="1" thickBot="1">
      <c r="A174" s="205"/>
      <c r="B174" s="136"/>
      <c r="C174" s="189"/>
      <c r="D174" s="206"/>
      <c r="E174" s="206"/>
      <c r="F174" s="206"/>
      <c r="G174" s="206"/>
      <c r="H174" s="33"/>
      <c r="I174" s="34"/>
      <c r="J174" s="206"/>
      <c r="K174" s="206"/>
      <c r="L174" s="81"/>
    </row>
    <row r="175" spans="1:12" ht="15" customHeight="1">
      <c r="A175" s="207" t="s">
        <v>194</v>
      </c>
      <c r="B175" s="75"/>
      <c r="C175" s="257"/>
      <c r="D175" s="77"/>
      <c r="E175" s="77"/>
      <c r="F175" s="77"/>
      <c r="G175" s="77"/>
      <c r="H175" s="78"/>
      <c r="I175" s="79"/>
      <c r="J175" s="77"/>
      <c r="K175" s="77"/>
      <c r="L175" s="67"/>
    </row>
    <row r="176" spans="1:12" ht="15" customHeight="1">
      <c r="A176" s="213" t="s">
        <v>195</v>
      </c>
      <c r="B176" s="83">
        <v>633006</v>
      </c>
      <c r="C176" s="84" t="s">
        <v>196</v>
      </c>
      <c r="D176" s="80">
        <v>10</v>
      </c>
      <c r="E176" s="80">
        <v>10</v>
      </c>
      <c r="F176" s="80">
        <v>10</v>
      </c>
      <c r="G176" s="80">
        <v>10</v>
      </c>
      <c r="H176" s="85">
        <v>10</v>
      </c>
      <c r="I176" s="86">
        <v>10</v>
      </c>
      <c r="J176" s="80">
        <f>+I176*1.07</f>
        <v>10.700000000000001</v>
      </c>
      <c r="K176" s="80">
        <f>+J176*1.07</f>
        <v>11.449000000000002</v>
      </c>
      <c r="L176" s="81">
        <f t="shared" si="19"/>
        <v>0</v>
      </c>
    </row>
    <row r="177" spans="1:12" ht="15" customHeight="1">
      <c r="A177" s="213"/>
      <c r="B177" s="83">
        <v>633016</v>
      </c>
      <c r="C177" s="84" t="s">
        <v>197</v>
      </c>
      <c r="D177" s="80">
        <v>50</v>
      </c>
      <c r="E177" s="80">
        <v>50</v>
      </c>
      <c r="F177" s="80">
        <v>50</v>
      </c>
      <c r="G177" s="80">
        <v>50</v>
      </c>
      <c r="H177" s="85">
        <v>60</v>
      </c>
      <c r="I177" s="86">
        <v>60</v>
      </c>
      <c r="J177" s="80">
        <f aca="true" t="shared" si="24" ref="J177:K181">+I177*1.07</f>
        <v>64.2</v>
      </c>
      <c r="K177" s="80">
        <f t="shared" si="24"/>
        <v>68.694</v>
      </c>
      <c r="L177" s="81">
        <f t="shared" si="19"/>
        <v>0</v>
      </c>
    </row>
    <row r="178" spans="1:12" ht="15" customHeight="1">
      <c r="A178" s="213"/>
      <c r="B178" s="83">
        <v>637003</v>
      </c>
      <c r="C178" s="84" t="s">
        <v>198</v>
      </c>
      <c r="D178" s="80">
        <v>30</v>
      </c>
      <c r="E178" s="80">
        <v>30</v>
      </c>
      <c r="F178" s="80">
        <v>30</v>
      </c>
      <c r="G178" s="80">
        <v>30</v>
      </c>
      <c r="H178" s="85">
        <v>33</v>
      </c>
      <c r="I178" s="86">
        <v>35</v>
      </c>
      <c r="J178" s="80">
        <f t="shared" si="24"/>
        <v>37.45</v>
      </c>
      <c r="K178" s="80">
        <f t="shared" si="24"/>
        <v>40.07150000000001</v>
      </c>
      <c r="L178" s="81">
        <f t="shared" si="19"/>
        <v>2</v>
      </c>
    </row>
    <row r="179" spans="1:12" ht="15" customHeight="1">
      <c r="A179" s="216"/>
      <c r="B179" s="83">
        <v>637005</v>
      </c>
      <c r="C179" s="84" t="s">
        <v>199</v>
      </c>
      <c r="D179" s="80">
        <v>200</v>
      </c>
      <c r="E179" s="80">
        <v>250</v>
      </c>
      <c r="F179" s="80">
        <v>250</v>
      </c>
      <c r="G179" s="80">
        <v>250</v>
      </c>
      <c r="H179" s="85">
        <v>350</v>
      </c>
      <c r="I179" s="86">
        <v>350</v>
      </c>
      <c r="J179" s="80">
        <f t="shared" si="24"/>
        <v>374.5</v>
      </c>
      <c r="K179" s="80">
        <f t="shared" si="24"/>
        <v>400.71500000000003</v>
      </c>
      <c r="L179" s="81">
        <f t="shared" si="19"/>
        <v>0</v>
      </c>
    </row>
    <row r="180" spans="1:12" ht="15" customHeight="1">
      <c r="A180" s="216"/>
      <c r="B180" s="83">
        <v>637011</v>
      </c>
      <c r="C180" s="84" t="s">
        <v>200</v>
      </c>
      <c r="D180" s="80">
        <v>150</v>
      </c>
      <c r="E180" s="80">
        <v>150</v>
      </c>
      <c r="F180" s="80">
        <v>150</v>
      </c>
      <c r="G180" s="80">
        <v>150</v>
      </c>
      <c r="H180" s="85">
        <v>100</v>
      </c>
      <c r="I180" s="86">
        <v>100</v>
      </c>
      <c r="J180" s="80">
        <f t="shared" si="24"/>
        <v>107</v>
      </c>
      <c r="K180" s="80">
        <f t="shared" si="24"/>
        <v>114.49000000000001</v>
      </c>
      <c r="L180" s="81">
        <f t="shared" si="19"/>
        <v>0</v>
      </c>
    </row>
    <row r="181" spans="1:12" ht="15" customHeight="1">
      <c r="A181" s="216"/>
      <c r="B181" s="83">
        <v>637012</v>
      </c>
      <c r="C181" s="84" t="s">
        <v>201</v>
      </c>
      <c r="D181" s="80">
        <v>50</v>
      </c>
      <c r="E181" s="80">
        <v>30</v>
      </c>
      <c r="F181" s="80">
        <v>30</v>
      </c>
      <c r="G181" s="80">
        <v>30</v>
      </c>
      <c r="H181" s="85">
        <v>50</v>
      </c>
      <c r="I181" s="86">
        <v>50</v>
      </c>
      <c r="J181" s="80">
        <f t="shared" si="24"/>
        <v>53.5</v>
      </c>
      <c r="K181" s="80">
        <f t="shared" si="24"/>
        <v>57.245000000000005</v>
      </c>
      <c r="L181" s="81">
        <f t="shared" si="19"/>
        <v>0</v>
      </c>
    </row>
    <row r="182" spans="1:12" ht="15" customHeight="1">
      <c r="A182" s="216"/>
      <c r="B182" s="89"/>
      <c r="C182" s="168" t="s">
        <v>202</v>
      </c>
      <c r="D182" s="250">
        <f aca="true" t="shared" si="25" ref="D182:K182">SUM(D175:D181)</f>
        <v>490</v>
      </c>
      <c r="E182" s="250">
        <f t="shared" si="25"/>
        <v>520</v>
      </c>
      <c r="F182" s="250">
        <f t="shared" si="25"/>
        <v>520</v>
      </c>
      <c r="G182" s="250">
        <f t="shared" si="25"/>
        <v>520</v>
      </c>
      <c r="H182" s="251">
        <f t="shared" si="25"/>
        <v>603</v>
      </c>
      <c r="I182" s="252">
        <f t="shared" si="25"/>
        <v>605</v>
      </c>
      <c r="J182" s="250">
        <f t="shared" si="25"/>
        <v>647.35</v>
      </c>
      <c r="K182" s="250">
        <f t="shared" si="25"/>
        <v>692.6645000000001</v>
      </c>
      <c r="L182" s="253">
        <f t="shared" si="19"/>
        <v>2</v>
      </c>
    </row>
    <row r="183" spans="1:12" ht="15" customHeight="1">
      <c r="A183" s="216"/>
      <c r="B183" s="89"/>
      <c r="C183" s="234"/>
      <c r="D183" s="235"/>
      <c r="E183" s="235"/>
      <c r="F183" s="235"/>
      <c r="G183" s="235"/>
      <c r="H183" s="236"/>
      <c r="I183" s="237"/>
      <c r="J183" s="235"/>
      <c r="K183" s="235"/>
      <c r="L183" s="81"/>
    </row>
    <row r="184" spans="1:12" ht="15" customHeight="1">
      <c r="A184" s="233" t="s">
        <v>203</v>
      </c>
      <c r="B184" s="83">
        <v>625003</v>
      </c>
      <c r="C184" s="84" t="s">
        <v>68</v>
      </c>
      <c r="D184" s="101"/>
      <c r="E184" s="101"/>
      <c r="F184" s="101"/>
      <c r="G184" s="101"/>
      <c r="H184" s="102">
        <v>1</v>
      </c>
      <c r="I184" s="103">
        <v>1</v>
      </c>
      <c r="J184" s="101">
        <f>+I184*1.07</f>
        <v>1.07</v>
      </c>
      <c r="K184" s="101">
        <f>+J184*1.07</f>
        <v>1.1449</v>
      </c>
      <c r="L184" s="81">
        <f t="shared" si="19"/>
        <v>0</v>
      </c>
    </row>
    <row r="185" spans="1:12" ht="15" customHeight="1">
      <c r="A185" s="243" t="s">
        <v>204</v>
      </c>
      <c r="B185" s="99">
        <v>632001</v>
      </c>
      <c r="C185" s="100" t="s">
        <v>91</v>
      </c>
      <c r="D185" s="80">
        <v>0</v>
      </c>
      <c r="E185" s="80">
        <v>0.1</v>
      </c>
      <c r="F185" s="80">
        <v>0.1</v>
      </c>
      <c r="G185" s="80">
        <v>0.1</v>
      </c>
      <c r="H185" s="85">
        <v>848</v>
      </c>
      <c r="I185" s="86">
        <v>840</v>
      </c>
      <c r="J185" s="101">
        <f aca="true" t="shared" si="26" ref="J185:K188">+I185*1.07</f>
        <v>898.8000000000001</v>
      </c>
      <c r="K185" s="101">
        <f t="shared" si="26"/>
        <v>961.7160000000001</v>
      </c>
      <c r="L185" s="81">
        <f t="shared" si="19"/>
        <v>-8</v>
      </c>
    </row>
    <row r="186" spans="1:12" ht="15" customHeight="1">
      <c r="A186" s="243"/>
      <c r="B186" s="99">
        <v>633006</v>
      </c>
      <c r="C186" s="258" t="s">
        <v>205</v>
      </c>
      <c r="D186" s="101"/>
      <c r="E186" s="101"/>
      <c r="F186" s="101"/>
      <c r="G186" s="101"/>
      <c r="H186" s="102">
        <v>50</v>
      </c>
      <c r="I186" s="103">
        <v>50</v>
      </c>
      <c r="J186" s="101">
        <f>+I186*1.07</f>
        <v>53.5</v>
      </c>
      <c r="K186" s="101">
        <f>+J186*1.07</f>
        <v>57.245000000000005</v>
      </c>
      <c r="L186" s="81">
        <f t="shared" si="19"/>
        <v>0</v>
      </c>
    </row>
    <row r="187" spans="1:12" ht="15" customHeight="1">
      <c r="A187" s="243"/>
      <c r="B187" s="83">
        <v>635006</v>
      </c>
      <c r="C187" s="84" t="s">
        <v>206</v>
      </c>
      <c r="D187" s="80">
        <v>400</v>
      </c>
      <c r="E187" s="80">
        <v>400</v>
      </c>
      <c r="F187" s="80">
        <v>400</v>
      </c>
      <c r="G187" s="80">
        <v>400</v>
      </c>
      <c r="H187" s="85">
        <v>500</v>
      </c>
      <c r="I187" s="86">
        <v>600</v>
      </c>
      <c r="J187" s="101">
        <f t="shared" si="26"/>
        <v>642</v>
      </c>
      <c r="K187" s="101">
        <f t="shared" si="26"/>
        <v>686.94</v>
      </c>
      <c r="L187" s="81">
        <f t="shared" si="19"/>
        <v>100</v>
      </c>
    </row>
    <row r="188" spans="1:12" ht="15" customHeight="1">
      <c r="A188" s="243"/>
      <c r="B188" s="162">
        <v>637027</v>
      </c>
      <c r="C188" s="163" t="s">
        <v>178</v>
      </c>
      <c r="D188" s="164">
        <v>0</v>
      </c>
      <c r="E188" s="164">
        <v>22.2</v>
      </c>
      <c r="F188" s="164">
        <v>22.2</v>
      </c>
      <c r="G188" s="164">
        <v>22.2</v>
      </c>
      <c r="H188" s="165">
        <v>35</v>
      </c>
      <c r="I188" s="166">
        <v>44</v>
      </c>
      <c r="J188" s="101">
        <f t="shared" si="26"/>
        <v>47.080000000000005</v>
      </c>
      <c r="K188" s="101">
        <f t="shared" si="26"/>
        <v>50.375600000000006</v>
      </c>
      <c r="L188" s="81">
        <f t="shared" si="19"/>
        <v>9</v>
      </c>
    </row>
    <row r="189" spans="1:12" ht="15" customHeight="1">
      <c r="A189" s="259"/>
      <c r="B189" s="89"/>
      <c r="C189" s="168" t="s">
        <v>207</v>
      </c>
      <c r="D189" s="250">
        <f aca="true" t="shared" si="27" ref="D189:K189">SUM(D184:D188)</f>
        <v>400</v>
      </c>
      <c r="E189" s="250">
        <f t="shared" si="27"/>
        <v>422.3</v>
      </c>
      <c r="F189" s="250">
        <f t="shared" si="27"/>
        <v>422.3</v>
      </c>
      <c r="G189" s="250">
        <f t="shared" si="27"/>
        <v>422.3</v>
      </c>
      <c r="H189" s="251">
        <f t="shared" si="27"/>
        <v>1434</v>
      </c>
      <c r="I189" s="252">
        <f t="shared" si="27"/>
        <v>1535</v>
      </c>
      <c r="J189" s="250">
        <f t="shared" si="27"/>
        <v>1642.45</v>
      </c>
      <c r="K189" s="250">
        <f t="shared" si="27"/>
        <v>1757.4215000000002</v>
      </c>
      <c r="L189" s="253">
        <f t="shared" si="19"/>
        <v>101</v>
      </c>
    </row>
    <row r="190" spans="1:12" ht="15" customHeight="1">
      <c r="A190" s="216"/>
      <c r="B190" s="89"/>
      <c r="C190" s="234"/>
      <c r="D190" s="235"/>
      <c r="E190" s="235"/>
      <c r="F190" s="235"/>
      <c r="G190" s="235"/>
      <c r="H190" s="236"/>
      <c r="I190" s="237"/>
      <c r="J190" s="235"/>
      <c r="K190" s="235"/>
      <c r="L190" s="81"/>
    </row>
    <row r="191" spans="1:12" ht="15" customHeight="1">
      <c r="A191" s="260"/>
      <c r="B191" s="261"/>
      <c r="C191" s="262"/>
      <c r="D191" s="263"/>
      <c r="E191" s="263"/>
      <c r="F191" s="263"/>
      <c r="G191" s="263"/>
      <c r="H191" s="264"/>
      <c r="I191" s="265"/>
      <c r="J191" s="263"/>
      <c r="K191" s="263"/>
      <c r="L191" s="81"/>
    </row>
    <row r="192" spans="1:12" ht="15" customHeight="1">
      <c r="A192" s="233" t="s">
        <v>208</v>
      </c>
      <c r="B192" s="99">
        <v>632001</v>
      </c>
      <c r="C192" s="100" t="s">
        <v>91</v>
      </c>
      <c r="D192" s="101">
        <v>20</v>
      </c>
      <c r="E192" s="101">
        <v>40</v>
      </c>
      <c r="F192" s="101">
        <v>40</v>
      </c>
      <c r="G192" s="101">
        <v>40</v>
      </c>
      <c r="H192" s="102">
        <v>60</v>
      </c>
      <c r="I192" s="103">
        <v>60</v>
      </c>
      <c r="J192" s="101">
        <f>+I192*1.07</f>
        <v>64.2</v>
      </c>
      <c r="K192" s="101">
        <f>+J192*1.07</f>
        <v>68.694</v>
      </c>
      <c r="L192" s="81">
        <f t="shared" si="19"/>
        <v>0</v>
      </c>
    </row>
    <row r="193" spans="1:12" ht="15" customHeight="1">
      <c r="A193" s="238" t="s">
        <v>209</v>
      </c>
      <c r="B193" s="83">
        <v>632001</v>
      </c>
      <c r="C193" s="84" t="s">
        <v>210</v>
      </c>
      <c r="D193" s="80">
        <v>0</v>
      </c>
      <c r="E193" s="80">
        <v>184</v>
      </c>
      <c r="F193" s="80">
        <v>184</v>
      </c>
      <c r="G193" s="80">
        <v>184</v>
      </c>
      <c r="H193" s="85">
        <v>240</v>
      </c>
      <c r="I193" s="86">
        <v>230</v>
      </c>
      <c r="J193" s="101">
        <f aca="true" t="shared" si="28" ref="J193:K200">+I193*1.07</f>
        <v>246.10000000000002</v>
      </c>
      <c r="K193" s="101">
        <f t="shared" si="28"/>
        <v>263.32700000000006</v>
      </c>
      <c r="L193" s="81">
        <f t="shared" si="19"/>
        <v>-10</v>
      </c>
    </row>
    <row r="194" spans="1:12" ht="15" customHeight="1">
      <c r="A194" s="238"/>
      <c r="B194" s="83">
        <v>632002</v>
      </c>
      <c r="C194" s="84" t="s">
        <v>132</v>
      </c>
      <c r="D194" s="80">
        <v>0</v>
      </c>
      <c r="E194" s="80">
        <v>30</v>
      </c>
      <c r="F194" s="80">
        <v>30</v>
      </c>
      <c r="G194" s="80">
        <v>30</v>
      </c>
      <c r="H194" s="85">
        <v>35</v>
      </c>
      <c r="I194" s="86">
        <v>20</v>
      </c>
      <c r="J194" s="101">
        <f t="shared" si="28"/>
        <v>21.400000000000002</v>
      </c>
      <c r="K194" s="101">
        <f t="shared" si="28"/>
        <v>22.898000000000003</v>
      </c>
      <c r="L194" s="81">
        <f t="shared" si="19"/>
        <v>-15</v>
      </c>
    </row>
    <row r="195" spans="1:12" ht="15" customHeight="1">
      <c r="A195" s="238"/>
      <c r="B195" s="266">
        <v>632002</v>
      </c>
      <c r="C195" s="267" t="s">
        <v>211</v>
      </c>
      <c r="D195" s="268"/>
      <c r="E195" s="268"/>
      <c r="F195" s="268"/>
      <c r="G195" s="268"/>
      <c r="H195" s="269">
        <v>150</v>
      </c>
      <c r="I195" s="272">
        <v>600</v>
      </c>
      <c r="J195" s="270">
        <f>+I195*1.1</f>
        <v>660</v>
      </c>
      <c r="K195" s="270">
        <f t="shared" si="28"/>
        <v>706.2</v>
      </c>
      <c r="L195" s="81">
        <f t="shared" si="19"/>
        <v>450</v>
      </c>
    </row>
    <row r="196" spans="1:12" ht="15" customHeight="1">
      <c r="A196" s="271"/>
      <c r="B196" s="83">
        <v>633006</v>
      </c>
      <c r="C196" s="84" t="s">
        <v>212</v>
      </c>
      <c r="D196" s="80">
        <v>50</v>
      </c>
      <c r="E196" s="80">
        <v>50</v>
      </c>
      <c r="F196" s="80">
        <v>50</v>
      </c>
      <c r="G196" s="80">
        <v>50</v>
      </c>
      <c r="H196" s="85">
        <v>50</v>
      </c>
      <c r="I196" s="86">
        <v>50</v>
      </c>
      <c r="J196" s="101">
        <f t="shared" si="28"/>
        <v>53.5</v>
      </c>
      <c r="K196" s="101">
        <f t="shared" si="28"/>
        <v>57.245000000000005</v>
      </c>
      <c r="L196" s="81">
        <f t="shared" si="19"/>
        <v>0</v>
      </c>
    </row>
    <row r="197" spans="1:12" ht="15" customHeight="1">
      <c r="A197" s="271"/>
      <c r="B197" s="83">
        <v>635006</v>
      </c>
      <c r="C197" s="84" t="s">
        <v>213</v>
      </c>
      <c r="D197" s="80">
        <v>135</v>
      </c>
      <c r="E197" s="80">
        <v>130</v>
      </c>
      <c r="F197" s="80">
        <v>130</v>
      </c>
      <c r="G197" s="80">
        <v>130</v>
      </c>
      <c r="H197" s="85">
        <v>238</v>
      </c>
      <c r="I197" s="86">
        <v>200</v>
      </c>
      <c r="J197" s="101">
        <f t="shared" si="28"/>
        <v>214</v>
      </c>
      <c r="K197" s="101">
        <f t="shared" si="28"/>
        <v>228.98000000000002</v>
      </c>
      <c r="L197" s="81">
        <f t="shared" si="19"/>
        <v>-38</v>
      </c>
    </row>
    <row r="198" spans="1:12" ht="15" customHeight="1">
      <c r="A198" s="271"/>
      <c r="B198" s="266">
        <v>635006</v>
      </c>
      <c r="C198" s="267" t="s">
        <v>214</v>
      </c>
      <c r="D198" s="268"/>
      <c r="E198" s="268"/>
      <c r="F198" s="268"/>
      <c r="G198" s="268"/>
      <c r="H198" s="269">
        <v>100</v>
      </c>
      <c r="I198" s="272">
        <v>50</v>
      </c>
      <c r="J198" s="101">
        <f t="shared" si="28"/>
        <v>53.5</v>
      </c>
      <c r="K198" s="101">
        <f t="shared" si="28"/>
        <v>57.245000000000005</v>
      </c>
      <c r="L198" s="81">
        <f t="shared" si="19"/>
        <v>-50</v>
      </c>
    </row>
    <row r="199" spans="1:12" ht="15" customHeight="1">
      <c r="A199" s="216" t="s">
        <v>215</v>
      </c>
      <c r="B199" s="83">
        <v>637004</v>
      </c>
      <c r="C199" s="84" t="s">
        <v>216</v>
      </c>
      <c r="D199" s="80">
        <v>30</v>
      </c>
      <c r="E199" s="80">
        <v>30</v>
      </c>
      <c r="F199" s="80">
        <v>30</v>
      </c>
      <c r="G199" s="80">
        <v>30</v>
      </c>
      <c r="H199" s="85">
        <v>50</v>
      </c>
      <c r="I199" s="86">
        <v>50</v>
      </c>
      <c r="J199" s="101">
        <f t="shared" si="28"/>
        <v>53.5</v>
      </c>
      <c r="K199" s="101">
        <f t="shared" si="28"/>
        <v>57.245000000000005</v>
      </c>
      <c r="L199" s="81">
        <f t="shared" si="19"/>
        <v>0</v>
      </c>
    </row>
    <row r="200" spans="1:12" ht="15" customHeight="1">
      <c r="A200" s="216" t="s">
        <v>217</v>
      </c>
      <c r="B200" s="162">
        <v>637011</v>
      </c>
      <c r="C200" s="163" t="s">
        <v>218</v>
      </c>
      <c r="D200" s="164">
        <v>50</v>
      </c>
      <c r="E200" s="164">
        <v>50</v>
      </c>
      <c r="F200" s="164">
        <v>50</v>
      </c>
      <c r="G200" s="164">
        <v>50</v>
      </c>
      <c r="H200" s="165">
        <v>100</v>
      </c>
      <c r="I200" s="166">
        <v>100</v>
      </c>
      <c r="J200" s="101">
        <f t="shared" si="28"/>
        <v>107</v>
      </c>
      <c r="K200" s="101">
        <f t="shared" si="28"/>
        <v>114.49000000000001</v>
      </c>
      <c r="L200" s="81">
        <f t="shared" si="19"/>
        <v>0</v>
      </c>
    </row>
    <row r="201" spans="1:12" ht="15" customHeight="1" thickBot="1">
      <c r="A201" s="216"/>
      <c r="B201" s="89"/>
      <c r="C201" s="168" t="s">
        <v>219</v>
      </c>
      <c r="D201" s="250">
        <f aca="true" t="shared" si="29" ref="D201:K201">SUM(D192:D200)</f>
        <v>285</v>
      </c>
      <c r="E201" s="250">
        <f t="shared" si="29"/>
        <v>514</v>
      </c>
      <c r="F201" s="250">
        <f t="shared" si="29"/>
        <v>514</v>
      </c>
      <c r="G201" s="250">
        <f t="shared" si="29"/>
        <v>514</v>
      </c>
      <c r="H201" s="251">
        <f t="shared" si="29"/>
        <v>1023</v>
      </c>
      <c r="I201" s="252">
        <f t="shared" si="29"/>
        <v>1360</v>
      </c>
      <c r="J201" s="250">
        <f t="shared" si="29"/>
        <v>1473.2</v>
      </c>
      <c r="K201" s="250">
        <f t="shared" si="29"/>
        <v>1576.3239999999998</v>
      </c>
      <c r="L201" s="81">
        <f t="shared" si="19"/>
        <v>337</v>
      </c>
    </row>
    <row r="202" spans="1:12" ht="15" customHeight="1" thickBot="1">
      <c r="A202" s="223" t="s">
        <v>220</v>
      </c>
      <c r="B202" s="173"/>
      <c r="C202" s="174" t="s">
        <v>221</v>
      </c>
      <c r="D202" s="175">
        <f aca="true" t="shared" si="30" ref="D202:K202">+D201+D189+D182</f>
        <v>1175</v>
      </c>
      <c r="E202" s="175">
        <f t="shared" si="30"/>
        <v>1456.3</v>
      </c>
      <c r="F202" s="175">
        <f t="shared" si="30"/>
        <v>1456.3</v>
      </c>
      <c r="G202" s="175">
        <f t="shared" si="30"/>
        <v>1456.3</v>
      </c>
      <c r="H202" s="177">
        <f t="shared" si="30"/>
        <v>3060</v>
      </c>
      <c r="I202" s="178">
        <f t="shared" si="30"/>
        <v>3500</v>
      </c>
      <c r="J202" s="175">
        <f t="shared" si="30"/>
        <v>3763</v>
      </c>
      <c r="K202" s="179">
        <f t="shared" si="30"/>
        <v>4026.41</v>
      </c>
      <c r="L202" s="224">
        <f t="shared" si="19"/>
        <v>440</v>
      </c>
    </row>
    <row r="203" spans="1:12" ht="15" customHeight="1" thickBot="1">
      <c r="A203" s="205"/>
      <c r="B203" s="136"/>
      <c r="C203" s="189"/>
      <c r="D203" s="206"/>
      <c r="E203" s="206"/>
      <c r="F203" s="206"/>
      <c r="G203" s="206"/>
      <c r="H203" s="33"/>
      <c r="I203" s="34"/>
      <c r="J203" s="206"/>
      <c r="K203" s="206"/>
      <c r="L203" s="81"/>
    </row>
    <row r="204" spans="1:12" ht="15" customHeight="1">
      <c r="A204" s="273" t="s">
        <v>222</v>
      </c>
      <c r="B204" s="274">
        <v>642001</v>
      </c>
      <c r="C204" s="275" t="s">
        <v>223</v>
      </c>
      <c r="D204" s="276">
        <v>315</v>
      </c>
      <c r="E204" s="276">
        <v>315</v>
      </c>
      <c r="F204" s="276">
        <v>315</v>
      </c>
      <c r="G204" s="276">
        <v>315</v>
      </c>
      <c r="H204" s="277">
        <v>560</v>
      </c>
      <c r="I204" s="278">
        <v>550</v>
      </c>
      <c r="J204" s="276">
        <f>+I204</f>
        <v>550</v>
      </c>
      <c r="K204" s="276">
        <f>+J204</f>
        <v>550</v>
      </c>
      <c r="L204" s="67">
        <f>+I204-H204</f>
        <v>-10</v>
      </c>
    </row>
    <row r="205" spans="1:12" ht="15" customHeight="1">
      <c r="A205" s="233" t="s">
        <v>224</v>
      </c>
      <c r="B205" s="89"/>
      <c r="C205" s="234"/>
      <c r="D205" s="235"/>
      <c r="E205" s="235"/>
      <c r="F205" s="235"/>
      <c r="G205" s="235"/>
      <c r="H205" s="236"/>
      <c r="I205" s="237"/>
      <c r="J205" s="235"/>
      <c r="K205" s="235"/>
      <c r="L205" s="81"/>
    </row>
    <row r="206" spans="1:12" ht="9" customHeight="1">
      <c r="A206" s="233"/>
      <c r="B206" s="89"/>
      <c r="C206" s="234"/>
      <c r="D206" s="235"/>
      <c r="E206" s="235"/>
      <c r="F206" s="235"/>
      <c r="G206" s="235"/>
      <c r="H206" s="236"/>
      <c r="I206" s="237"/>
      <c r="J206" s="235"/>
      <c r="K206" s="235"/>
      <c r="L206" s="81"/>
    </row>
    <row r="207" spans="1:12" ht="15" customHeight="1">
      <c r="A207" s="279" t="s">
        <v>225</v>
      </c>
      <c r="B207" s="280">
        <v>635006</v>
      </c>
      <c r="C207" s="281" t="s">
        <v>226</v>
      </c>
      <c r="D207" s="282">
        <v>130</v>
      </c>
      <c r="E207" s="282">
        <v>130</v>
      </c>
      <c r="F207" s="282">
        <v>60</v>
      </c>
      <c r="G207" s="282">
        <v>60</v>
      </c>
      <c r="H207" s="283">
        <v>100</v>
      </c>
      <c r="I207" s="284">
        <v>100</v>
      </c>
      <c r="J207" s="282">
        <v>100</v>
      </c>
      <c r="K207" s="282">
        <v>100</v>
      </c>
      <c r="L207" s="81">
        <f aca="true" t="shared" si="31" ref="L207:L268">+I207-H207</f>
        <v>0</v>
      </c>
    </row>
    <row r="208" spans="1:12" ht="15" customHeight="1">
      <c r="A208" s="285" t="s">
        <v>227</v>
      </c>
      <c r="B208" s="89"/>
      <c r="C208" s="234"/>
      <c r="D208" s="235"/>
      <c r="E208" s="235"/>
      <c r="F208" s="235"/>
      <c r="G208" s="235"/>
      <c r="H208" s="236"/>
      <c r="I208" s="237"/>
      <c r="J208" s="235"/>
      <c r="K208" s="235"/>
      <c r="L208" s="81"/>
    </row>
    <row r="209" spans="1:12" ht="8.25" customHeight="1">
      <c r="A209" s="286"/>
      <c r="B209" s="89"/>
      <c r="C209" s="234"/>
      <c r="D209" s="235"/>
      <c r="E209" s="235"/>
      <c r="F209" s="235"/>
      <c r="G209" s="235"/>
      <c r="H209" s="236"/>
      <c r="I209" s="237"/>
      <c r="J209" s="235"/>
      <c r="K209" s="235"/>
      <c r="L209" s="81"/>
    </row>
    <row r="210" spans="1:12" ht="15" customHeight="1">
      <c r="A210" s="287" t="s">
        <v>228</v>
      </c>
      <c r="B210" s="288">
        <v>632001</v>
      </c>
      <c r="C210" s="289" t="s">
        <v>229</v>
      </c>
      <c r="D210" s="290">
        <v>55</v>
      </c>
      <c r="E210" s="290">
        <v>25</v>
      </c>
      <c r="F210" s="290">
        <v>25</v>
      </c>
      <c r="G210" s="290">
        <v>25</v>
      </c>
      <c r="H210" s="291">
        <v>60</v>
      </c>
      <c r="I210" s="292">
        <v>35</v>
      </c>
      <c r="J210" s="293">
        <v>120</v>
      </c>
      <c r="K210" s="293">
        <v>120</v>
      </c>
      <c r="L210" s="81">
        <f t="shared" si="31"/>
        <v>-25</v>
      </c>
    </row>
    <row r="211" spans="1:12" ht="15" customHeight="1">
      <c r="A211" s="233"/>
      <c r="B211" s="294">
        <v>632001</v>
      </c>
      <c r="C211" s="295" t="s">
        <v>92</v>
      </c>
      <c r="D211" s="296">
        <v>55</v>
      </c>
      <c r="E211" s="296">
        <v>25</v>
      </c>
      <c r="F211" s="296">
        <v>25</v>
      </c>
      <c r="G211" s="296">
        <v>25</v>
      </c>
      <c r="H211" s="102">
        <v>180</v>
      </c>
      <c r="I211" s="103">
        <v>220</v>
      </c>
      <c r="J211" s="101">
        <v>120</v>
      </c>
      <c r="K211" s="101">
        <v>120</v>
      </c>
      <c r="L211" s="81"/>
    </row>
    <row r="212" spans="1:12" ht="15" customHeight="1">
      <c r="A212" s="233"/>
      <c r="B212" s="294">
        <v>632002</v>
      </c>
      <c r="C212" s="295" t="s">
        <v>230</v>
      </c>
      <c r="D212" s="296"/>
      <c r="E212" s="296"/>
      <c r="F212" s="296"/>
      <c r="G212" s="296"/>
      <c r="H212" s="102">
        <v>80</v>
      </c>
      <c r="I212" s="103">
        <v>60</v>
      </c>
      <c r="J212" s="101">
        <v>220</v>
      </c>
      <c r="K212" s="101">
        <v>240</v>
      </c>
      <c r="L212" s="81">
        <f t="shared" si="31"/>
        <v>-20</v>
      </c>
    </row>
    <row r="213" spans="1:12" ht="15" customHeight="1">
      <c r="A213" s="233" t="s">
        <v>231</v>
      </c>
      <c r="B213" s="266">
        <v>625003</v>
      </c>
      <c r="C213" s="297" t="s">
        <v>68</v>
      </c>
      <c r="D213" s="80">
        <v>0</v>
      </c>
      <c r="E213" s="80">
        <v>0.1</v>
      </c>
      <c r="F213" s="80">
        <v>0.1</v>
      </c>
      <c r="G213" s="80">
        <v>0.1</v>
      </c>
      <c r="H213" s="85">
        <v>0</v>
      </c>
      <c r="I213" s="86">
        <v>1</v>
      </c>
      <c r="J213" s="80">
        <v>0</v>
      </c>
      <c r="K213" s="80">
        <v>0</v>
      </c>
      <c r="L213" s="81">
        <f t="shared" si="31"/>
        <v>1</v>
      </c>
    </row>
    <row r="214" spans="1:12" ht="15" customHeight="1">
      <c r="A214" s="233" t="s">
        <v>232</v>
      </c>
      <c r="B214" s="266">
        <v>633006</v>
      </c>
      <c r="C214" s="297" t="s">
        <v>233</v>
      </c>
      <c r="D214" s="80"/>
      <c r="E214" s="80"/>
      <c r="F214" s="80"/>
      <c r="G214" s="80"/>
      <c r="H214" s="85">
        <v>35</v>
      </c>
      <c r="I214" s="86">
        <v>35</v>
      </c>
      <c r="J214" s="80">
        <v>50</v>
      </c>
      <c r="K214" s="80">
        <v>50</v>
      </c>
      <c r="L214" s="81">
        <f t="shared" si="31"/>
        <v>0</v>
      </c>
    </row>
    <row r="215" spans="1:12" ht="15" customHeight="1">
      <c r="A215" s="233"/>
      <c r="B215" s="266">
        <v>635006</v>
      </c>
      <c r="C215" s="267" t="s">
        <v>234</v>
      </c>
      <c r="D215" s="268"/>
      <c r="E215" s="268"/>
      <c r="F215" s="268"/>
      <c r="G215" s="268"/>
      <c r="H215" s="269">
        <v>200</v>
      </c>
      <c r="I215" s="272">
        <v>150</v>
      </c>
      <c r="J215" s="80">
        <v>100</v>
      </c>
      <c r="K215" s="80">
        <v>100</v>
      </c>
      <c r="L215" s="81">
        <f t="shared" si="31"/>
        <v>-50</v>
      </c>
    </row>
    <row r="216" spans="1:12" ht="15" customHeight="1">
      <c r="A216" s="216"/>
      <c r="B216" s="83">
        <v>637002</v>
      </c>
      <c r="C216" s="298" t="s">
        <v>235</v>
      </c>
      <c r="D216" s="299"/>
      <c r="E216" s="299">
        <v>30</v>
      </c>
      <c r="F216" s="299">
        <v>30</v>
      </c>
      <c r="G216" s="299">
        <v>30</v>
      </c>
      <c r="H216" s="269">
        <v>40</v>
      </c>
      <c r="I216" s="272">
        <v>40</v>
      </c>
      <c r="J216" s="299">
        <v>40</v>
      </c>
      <c r="K216" s="299">
        <v>40</v>
      </c>
      <c r="L216" s="300">
        <f t="shared" si="31"/>
        <v>0</v>
      </c>
    </row>
    <row r="217" spans="1:12" ht="15" customHeight="1">
      <c r="A217" s="216"/>
      <c r="B217" s="83">
        <v>637003</v>
      </c>
      <c r="C217" s="84" t="s">
        <v>236</v>
      </c>
      <c r="D217" s="80">
        <v>130</v>
      </c>
      <c r="E217" s="80">
        <v>130</v>
      </c>
      <c r="F217" s="80">
        <v>130</v>
      </c>
      <c r="G217" s="80">
        <v>130</v>
      </c>
      <c r="H217" s="85">
        <v>150</v>
      </c>
      <c r="I217" s="86">
        <v>150</v>
      </c>
      <c r="J217" s="80">
        <v>150</v>
      </c>
      <c r="K217" s="80">
        <v>160</v>
      </c>
      <c r="L217" s="81">
        <f t="shared" si="31"/>
        <v>0</v>
      </c>
    </row>
    <row r="218" spans="1:12" ht="15" customHeight="1">
      <c r="A218" s="216"/>
      <c r="B218" s="162">
        <v>637004</v>
      </c>
      <c r="C218" s="163" t="s">
        <v>237</v>
      </c>
      <c r="D218" s="164"/>
      <c r="E218" s="164"/>
      <c r="F218" s="164"/>
      <c r="G218" s="164"/>
      <c r="H218" s="165">
        <v>100</v>
      </c>
      <c r="I218" s="166">
        <v>100</v>
      </c>
      <c r="J218" s="164">
        <v>100</v>
      </c>
      <c r="K218" s="164">
        <v>100</v>
      </c>
      <c r="L218" s="81">
        <f t="shared" si="31"/>
        <v>0</v>
      </c>
    </row>
    <row r="219" spans="1:12" ht="15" customHeight="1">
      <c r="A219" s="260"/>
      <c r="B219" s="301">
        <v>637027</v>
      </c>
      <c r="C219" s="163" t="s">
        <v>178</v>
      </c>
      <c r="D219" s="164">
        <v>20</v>
      </c>
      <c r="E219" s="164">
        <v>20</v>
      </c>
      <c r="F219" s="164">
        <v>20</v>
      </c>
      <c r="G219" s="164">
        <v>20</v>
      </c>
      <c r="H219" s="165">
        <v>20</v>
      </c>
      <c r="I219" s="166">
        <v>30</v>
      </c>
      <c r="J219" s="164">
        <v>20</v>
      </c>
      <c r="K219" s="164">
        <v>20</v>
      </c>
      <c r="L219" s="81">
        <f t="shared" si="31"/>
        <v>10</v>
      </c>
    </row>
    <row r="220" spans="1:12" ht="15" customHeight="1">
      <c r="A220" s="216"/>
      <c r="B220" s="89"/>
      <c r="C220" s="168" t="s">
        <v>238</v>
      </c>
      <c r="D220" s="250">
        <f aca="true" t="shared" si="32" ref="D220:K220">SUM(D210:D219)</f>
        <v>260</v>
      </c>
      <c r="E220" s="250">
        <f t="shared" si="32"/>
        <v>230.1</v>
      </c>
      <c r="F220" s="250">
        <f t="shared" si="32"/>
        <v>230.1</v>
      </c>
      <c r="G220" s="250">
        <f t="shared" si="32"/>
        <v>230.1</v>
      </c>
      <c r="H220" s="251">
        <f t="shared" si="32"/>
        <v>865</v>
      </c>
      <c r="I220" s="252">
        <f t="shared" si="32"/>
        <v>821</v>
      </c>
      <c r="J220" s="250">
        <f t="shared" si="32"/>
        <v>920</v>
      </c>
      <c r="K220" s="250">
        <f t="shared" si="32"/>
        <v>950</v>
      </c>
      <c r="L220" s="81">
        <f t="shared" si="31"/>
        <v>-44</v>
      </c>
    </row>
    <row r="221" spans="1:12" ht="11.25" customHeight="1">
      <c r="A221" s="216"/>
      <c r="B221" s="89"/>
      <c r="C221" s="234"/>
      <c r="D221" s="235"/>
      <c r="E221" s="235"/>
      <c r="F221" s="235"/>
      <c r="G221" s="235"/>
      <c r="H221" s="236"/>
      <c r="I221" s="237"/>
      <c r="J221" s="235"/>
      <c r="K221" s="235"/>
      <c r="L221" s="81"/>
    </row>
    <row r="222" spans="1:12" ht="15" customHeight="1">
      <c r="A222" s="287" t="s">
        <v>239</v>
      </c>
      <c r="B222" s="302">
        <v>635004</v>
      </c>
      <c r="C222" s="303" t="s">
        <v>240</v>
      </c>
      <c r="D222" s="293">
        <v>50</v>
      </c>
      <c r="E222" s="293">
        <v>40</v>
      </c>
      <c r="F222" s="293">
        <v>40</v>
      </c>
      <c r="G222" s="293">
        <v>40</v>
      </c>
      <c r="H222" s="291">
        <v>30</v>
      </c>
      <c r="I222" s="292">
        <v>30</v>
      </c>
      <c r="J222" s="293">
        <v>30</v>
      </c>
      <c r="K222" s="293">
        <v>30</v>
      </c>
      <c r="L222" s="81">
        <f t="shared" si="31"/>
        <v>0</v>
      </c>
    </row>
    <row r="223" spans="1:12" ht="15" customHeight="1">
      <c r="A223" s="238" t="s">
        <v>241</v>
      </c>
      <c r="B223" s="83">
        <v>625003</v>
      </c>
      <c r="C223" s="84" t="s">
        <v>68</v>
      </c>
      <c r="D223" s="80">
        <v>0</v>
      </c>
      <c r="E223" s="80">
        <v>0.1</v>
      </c>
      <c r="F223" s="80">
        <v>0.1</v>
      </c>
      <c r="G223" s="80">
        <v>0.1</v>
      </c>
      <c r="H223" s="85">
        <v>1</v>
      </c>
      <c r="I223" s="86">
        <v>1</v>
      </c>
      <c r="J223" s="80">
        <v>1</v>
      </c>
      <c r="K223" s="80">
        <v>1</v>
      </c>
      <c r="L223" s="81">
        <f t="shared" si="31"/>
        <v>0</v>
      </c>
    </row>
    <row r="224" spans="1:12" ht="15" customHeight="1">
      <c r="A224" s="304"/>
      <c r="B224" s="301">
        <v>637027</v>
      </c>
      <c r="C224" s="305" t="s">
        <v>156</v>
      </c>
      <c r="D224" s="306">
        <v>8</v>
      </c>
      <c r="E224" s="306">
        <v>12</v>
      </c>
      <c r="F224" s="306">
        <v>12</v>
      </c>
      <c r="G224" s="306">
        <v>12</v>
      </c>
      <c r="H224" s="307">
        <v>14</v>
      </c>
      <c r="I224" s="308">
        <v>15</v>
      </c>
      <c r="J224" s="306">
        <v>14</v>
      </c>
      <c r="K224" s="306">
        <v>15</v>
      </c>
      <c r="L224" s="81">
        <f t="shared" si="31"/>
        <v>1</v>
      </c>
    </row>
    <row r="225" spans="1:12" ht="15" customHeight="1">
      <c r="A225" s="309"/>
      <c r="B225" s="89"/>
      <c r="C225" s="310" t="s">
        <v>242</v>
      </c>
      <c r="D225" s="311">
        <f aca="true" t="shared" si="33" ref="D225:K225">SUM(D222:D224)</f>
        <v>58</v>
      </c>
      <c r="E225" s="311">
        <f t="shared" si="33"/>
        <v>52.1</v>
      </c>
      <c r="F225" s="311">
        <f t="shared" si="33"/>
        <v>52.1</v>
      </c>
      <c r="G225" s="311">
        <f t="shared" si="33"/>
        <v>52.1</v>
      </c>
      <c r="H225" s="312">
        <f t="shared" si="33"/>
        <v>45</v>
      </c>
      <c r="I225" s="313">
        <f t="shared" si="33"/>
        <v>46</v>
      </c>
      <c r="J225" s="311">
        <f t="shared" si="33"/>
        <v>45</v>
      </c>
      <c r="K225" s="311">
        <f t="shared" si="33"/>
        <v>46</v>
      </c>
      <c r="L225" s="81">
        <f t="shared" si="31"/>
        <v>1</v>
      </c>
    </row>
    <row r="226" spans="1:12" ht="15" customHeight="1">
      <c r="A226" s="216"/>
      <c r="B226" s="89"/>
      <c r="C226" s="234"/>
      <c r="D226" s="235"/>
      <c r="E226" s="235"/>
      <c r="F226" s="235"/>
      <c r="G226" s="235"/>
      <c r="H226" s="236"/>
      <c r="I226" s="237"/>
      <c r="J226" s="235"/>
      <c r="K226" s="235"/>
      <c r="L226" s="81"/>
    </row>
    <row r="227" spans="1:12" ht="15" customHeight="1">
      <c r="A227" s="287" t="s">
        <v>243</v>
      </c>
      <c r="B227" s="302">
        <v>632002</v>
      </c>
      <c r="C227" s="303" t="s">
        <v>244</v>
      </c>
      <c r="D227" s="293">
        <v>11</v>
      </c>
      <c r="E227" s="293">
        <v>70</v>
      </c>
      <c r="F227" s="293">
        <v>70</v>
      </c>
      <c r="G227" s="293">
        <v>70</v>
      </c>
      <c r="H227" s="291">
        <v>50</v>
      </c>
      <c r="I227" s="292">
        <v>40</v>
      </c>
      <c r="J227" s="293">
        <f>+I227*1.07</f>
        <v>42.800000000000004</v>
      </c>
      <c r="K227" s="293">
        <f>+J227*1.07</f>
        <v>45.79600000000001</v>
      </c>
      <c r="L227" s="81">
        <f t="shared" si="31"/>
        <v>-10</v>
      </c>
    </row>
    <row r="228" spans="1:12" ht="15" customHeight="1">
      <c r="A228" s="238" t="s">
        <v>245</v>
      </c>
      <c r="B228" s="83">
        <v>633006</v>
      </c>
      <c r="C228" s="84" t="s">
        <v>246</v>
      </c>
      <c r="D228" s="80">
        <v>5</v>
      </c>
      <c r="E228" s="80">
        <v>5</v>
      </c>
      <c r="F228" s="80">
        <v>5</v>
      </c>
      <c r="G228" s="80">
        <v>5</v>
      </c>
      <c r="H228" s="85">
        <v>15</v>
      </c>
      <c r="I228" s="86">
        <v>16</v>
      </c>
      <c r="J228" s="80">
        <f aca="true" t="shared" si="34" ref="J228:K231">+I228*1.07</f>
        <v>17.12</v>
      </c>
      <c r="K228" s="80">
        <f t="shared" si="34"/>
        <v>18.3184</v>
      </c>
      <c r="L228" s="81">
        <f t="shared" si="31"/>
        <v>1</v>
      </c>
    </row>
    <row r="229" spans="1:12" ht="15" customHeight="1">
      <c r="A229" s="314"/>
      <c r="B229" s="83">
        <v>635004</v>
      </c>
      <c r="C229" s="84" t="s">
        <v>247</v>
      </c>
      <c r="D229" s="80">
        <v>5</v>
      </c>
      <c r="E229" s="80">
        <v>10</v>
      </c>
      <c r="F229" s="80">
        <v>10</v>
      </c>
      <c r="G229" s="80">
        <v>10</v>
      </c>
      <c r="H229" s="85">
        <v>10</v>
      </c>
      <c r="I229" s="86">
        <v>12</v>
      </c>
      <c r="J229" s="80">
        <f t="shared" si="34"/>
        <v>12.84</v>
      </c>
      <c r="K229" s="80">
        <f t="shared" si="34"/>
        <v>13.738800000000001</v>
      </c>
      <c r="L229" s="81">
        <f t="shared" si="31"/>
        <v>2</v>
      </c>
    </row>
    <row r="230" spans="1:12" ht="15" customHeight="1">
      <c r="A230" s="216"/>
      <c r="B230" s="83">
        <v>635006</v>
      </c>
      <c r="C230" s="84" t="s">
        <v>248</v>
      </c>
      <c r="D230" s="80">
        <v>25</v>
      </c>
      <c r="E230" s="80">
        <v>25</v>
      </c>
      <c r="F230" s="80">
        <v>25</v>
      </c>
      <c r="G230" s="80">
        <v>25</v>
      </c>
      <c r="H230" s="85">
        <v>20</v>
      </c>
      <c r="I230" s="86">
        <v>20</v>
      </c>
      <c r="J230" s="80">
        <f t="shared" si="34"/>
        <v>21.400000000000002</v>
      </c>
      <c r="K230" s="80">
        <f t="shared" si="34"/>
        <v>22.898000000000003</v>
      </c>
      <c r="L230" s="81">
        <f t="shared" si="31"/>
        <v>0</v>
      </c>
    </row>
    <row r="231" spans="1:12" ht="15" customHeight="1">
      <c r="A231" s="260"/>
      <c r="B231" s="301">
        <v>642001</v>
      </c>
      <c r="C231" s="315" t="s">
        <v>249</v>
      </c>
      <c r="D231" s="316">
        <v>150</v>
      </c>
      <c r="E231" s="316">
        <v>150</v>
      </c>
      <c r="F231" s="316">
        <v>150</v>
      </c>
      <c r="G231" s="316">
        <v>150</v>
      </c>
      <c r="H231" s="317">
        <v>200</v>
      </c>
      <c r="I231" s="318">
        <v>210</v>
      </c>
      <c r="J231" s="164">
        <f t="shared" si="34"/>
        <v>224.70000000000002</v>
      </c>
      <c r="K231" s="164">
        <f t="shared" si="34"/>
        <v>240.42900000000003</v>
      </c>
      <c r="L231" s="81">
        <f t="shared" si="31"/>
        <v>10</v>
      </c>
    </row>
    <row r="232" spans="1:12" ht="15" customHeight="1">
      <c r="A232" s="216"/>
      <c r="B232" s="89"/>
      <c r="C232" s="310" t="s">
        <v>250</v>
      </c>
      <c r="D232" s="311">
        <f aca="true" t="shared" si="35" ref="D232:K232">SUM(D227:D231)</f>
        <v>196</v>
      </c>
      <c r="E232" s="311">
        <f t="shared" si="35"/>
        <v>260</v>
      </c>
      <c r="F232" s="311">
        <f t="shared" si="35"/>
        <v>260</v>
      </c>
      <c r="G232" s="311">
        <f t="shared" si="35"/>
        <v>260</v>
      </c>
      <c r="H232" s="251">
        <f t="shared" si="35"/>
        <v>295</v>
      </c>
      <c r="I232" s="252">
        <f t="shared" si="35"/>
        <v>298</v>
      </c>
      <c r="J232" s="250">
        <f t="shared" si="35"/>
        <v>318.86</v>
      </c>
      <c r="K232" s="250">
        <f t="shared" si="35"/>
        <v>341.1802</v>
      </c>
      <c r="L232" s="81">
        <f t="shared" si="31"/>
        <v>3</v>
      </c>
    </row>
    <row r="233" spans="1:12" ht="15" customHeight="1">
      <c r="A233" s="260"/>
      <c r="B233" s="261"/>
      <c r="C233" s="262"/>
      <c r="D233" s="263"/>
      <c r="E233" s="263"/>
      <c r="F233" s="263"/>
      <c r="G233" s="263"/>
      <c r="H233" s="264"/>
      <c r="I233" s="265"/>
      <c r="J233" s="263"/>
      <c r="K233" s="263"/>
      <c r="L233" s="81"/>
    </row>
    <row r="234" spans="1:12" ht="15" customHeight="1">
      <c r="A234" s="233" t="s">
        <v>251</v>
      </c>
      <c r="B234" s="99">
        <v>642006</v>
      </c>
      <c r="C234" s="100" t="s">
        <v>252</v>
      </c>
      <c r="D234" s="101">
        <v>15</v>
      </c>
      <c r="E234" s="101">
        <v>40</v>
      </c>
      <c r="F234" s="101">
        <v>40</v>
      </c>
      <c r="G234" s="101">
        <v>40</v>
      </c>
      <c r="H234" s="102">
        <v>60</v>
      </c>
      <c r="I234" s="103">
        <v>85</v>
      </c>
      <c r="J234" s="101">
        <v>65</v>
      </c>
      <c r="K234" s="101">
        <v>70</v>
      </c>
      <c r="L234" s="81">
        <f t="shared" si="31"/>
        <v>25</v>
      </c>
    </row>
    <row r="235" spans="1:12" ht="15" customHeight="1">
      <c r="A235" s="238" t="s">
        <v>253</v>
      </c>
      <c r="B235" s="162">
        <v>642007</v>
      </c>
      <c r="C235" s="163" t="s">
        <v>254</v>
      </c>
      <c r="D235" s="164">
        <v>250</v>
      </c>
      <c r="E235" s="164">
        <v>250</v>
      </c>
      <c r="F235" s="164">
        <v>250</v>
      </c>
      <c r="G235" s="164">
        <v>250</v>
      </c>
      <c r="H235" s="165">
        <v>250</v>
      </c>
      <c r="I235" s="166">
        <v>250</v>
      </c>
      <c r="J235" s="164">
        <v>250</v>
      </c>
      <c r="K235" s="164">
        <v>250</v>
      </c>
      <c r="L235" s="81">
        <f t="shared" si="31"/>
        <v>0</v>
      </c>
    </row>
    <row r="236" spans="1:12" ht="15" customHeight="1">
      <c r="A236" s="314"/>
      <c r="B236" s="89"/>
      <c r="C236" s="168" t="s">
        <v>255</v>
      </c>
      <c r="D236" s="250">
        <f aca="true" t="shared" si="36" ref="D236:K236">SUM(D234:D235)</f>
        <v>265</v>
      </c>
      <c r="E236" s="250">
        <f t="shared" si="36"/>
        <v>290</v>
      </c>
      <c r="F236" s="250">
        <f t="shared" si="36"/>
        <v>290</v>
      </c>
      <c r="G236" s="250">
        <f t="shared" si="36"/>
        <v>290</v>
      </c>
      <c r="H236" s="251">
        <f t="shared" si="36"/>
        <v>310</v>
      </c>
      <c r="I236" s="252">
        <f t="shared" si="36"/>
        <v>335</v>
      </c>
      <c r="J236" s="250">
        <f t="shared" si="36"/>
        <v>315</v>
      </c>
      <c r="K236" s="250">
        <f t="shared" si="36"/>
        <v>320</v>
      </c>
      <c r="L236" s="81">
        <f t="shared" si="31"/>
        <v>25</v>
      </c>
    </row>
    <row r="237" spans="1:12" ht="8.25" customHeight="1" thickBot="1">
      <c r="A237" s="314"/>
      <c r="B237" s="89"/>
      <c r="C237" s="234"/>
      <c r="D237" s="235"/>
      <c r="E237" s="235"/>
      <c r="F237" s="235"/>
      <c r="G237" s="235"/>
      <c r="H237" s="236"/>
      <c r="I237" s="237"/>
      <c r="J237" s="235"/>
      <c r="K237" s="235"/>
      <c r="L237" s="81"/>
    </row>
    <row r="238" spans="1:12" ht="15" thickBot="1">
      <c r="A238" s="223" t="s">
        <v>256</v>
      </c>
      <c r="B238" s="173"/>
      <c r="C238" s="174" t="s">
        <v>257</v>
      </c>
      <c r="D238" s="175">
        <f aca="true" t="shared" si="37" ref="D238:K238">+D236+D232+D225+D220+D207+D204</f>
        <v>1224</v>
      </c>
      <c r="E238" s="175">
        <f t="shared" si="37"/>
        <v>1277.2</v>
      </c>
      <c r="F238" s="176">
        <f t="shared" si="37"/>
        <v>1207.2</v>
      </c>
      <c r="G238" s="176">
        <f t="shared" si="37"/>
        <v>1207.2</v>
      </c>
      <c r="H238" s="177">
        <f>+H236+H232+H225+H220+H207+H204</f>
        <v>2175</v>
      </c>
      <c r="I238" s="178">
        <f t="shared" si="37"/>
        <v>2150</v>
      </c>
      <c r="J238" s="175">
        <f t="shared" si="37"/>
        <v>2248.86</v>
      </c>
      <c r="K238" s="179">
        <f t="shared" si="37"/>
        <v>2307.1802</v>
      </c>
      <c r="L238" s="319">
        <f t="shared" si="31"/>
        <v>-25</v>
      </c>
    </row>
    <row r="239" spans="1:12" ht="24.75" customHeight="1" thickBot="1">
      <c r="A239" s="216"/>
      <c r="B239" s="89"/>
      <c r="C239" s="234"/>
      <c r="D239" s="235"/>
      <c r="E239" s="235"/>
      <c r="F239" s="235"/>
      <c r="G239" s="235"/>
      <c r="H239" s="236"/>
      <c r="I239" s="237"/>
      <c r="J239" s="235"/>
      <c r="K239" s="235"/>
      <c r="L239" s="81"/>
    </row>
    <row r="240" spans="1:12" ht="19.5" customHeight="1">
      <c r="A240" s="207" t="s">
        <v>258</v>
      </c>
      <c r="B240" s="274">
        <v>637001</v>
      </c>
      <c r="C240" s="320" t="s">
        <v>259</v>
      </c>
      <c r="D240" s="276">
        <v>30</v>
      </c>
      <c r="E240" s="276">
        <v>40</v>
      </c>
      <c r="F240" s="276">
        <v>40</v>
      </c>
      <c r="G240" s="276">
        <v>40</v>
      </c>
      <c r="H240" s="277">
        <v>47</v>
      </c>
      <c r="I240" s="278">
        <v>47</v>
      </c>
      <c r="J240" s="276">
        <v>50</v>
      </c>
      <c r="K240" s="276">
        <v>50</v>
      </c>
      <c r="L240" s="67">
        <f t="shared" si="31"/>
        <v>0</v>
      </c>
    </row>
    <row r="241" spans="1:12" ht="13.5" thickBot="1">
      <c r="A241" s="233" t="s">
        <v>260</v>
      </c>
      <c r="B241" s="89"/>
      <c r="C241" s="310" t="s">
        <v>261</v>
      </c>
      <c r="D241" s="311">
        <f aca="true" t="shared" si="38" ref="D241:K241">SUM(D239:D240)</f>
        <v>30</v>
      </c>
      <c r="E241" s="311">
        <f t="shared" si="38"/>
        <v>40</v>
      </c>
      <c r="F241" s="311">
        <f t="shared" si="38"/>
        <v>40</v>
      </c>
      <c r="G241" s="311">
        <f t="shared" si="38"/>
        <v>40</v>
      </c>
      <c r="H241" s="312">
        <f t="shared" si="38"/>
        <v>47</v>
      </c>
      <c r="I241" s="313">
        <f t="shared" si="38"/>
        <v>47</v>
      </c>
      <c r="J241" s="321">
        <f t="shared" si="38"/>
        <v>50</v>
      </c>
      <c r="K241" s="321">
        <f t="shared" si="38"/>
        <v>50</v>
      </c>
      <c r="L241" s="81">
        <f t="shared" si="31"/>
        <v>0</v>
      </c>
    </row>
    <row r="242" spans="1:12" ht="15" thickBot="1">
      <c r="A242" s="223" t="s">
        <v>262</v>
      </c>
      <c r="B242" s="173"/>
      <c r="C242" s="174" t="s">
        <v>263</v>
      </c>
      <c r="D242" s="175">
        <f aca="true" t="shared" si="39" ref="D242:K242">SUM(D241)</f>
        <v>30</v>
      </c>
      <c r="E242" s="175">
        <f t="shared" si="39"/>
        <v>40</v>
      </c>
      <c r="F242" s="176">
        <f t="shared" si="39"/>
        <v>40</v>
      </c>
      <c r="G242" s="176">
        <f t="shared" si="39"/>
        <v>40</v>
      </c>
      <c r="H242" s="177">
        <f t="shared" si="39"/>
        <v>47</v>
      </c>
      <c r="I242" s="178">
        <f t="shared" si="39"/>
        <v>47</v>
      </c>
      <c r="J242" s="175">
        <f t="shared" si="39"/>
        <v>50</v>
      </c>
      <c r="K242" s="179">
        <f t="shared" si="39"/>
        <v>50</v>
      </c>
      <c r="L242" s="319">
        <f t="shared" si="31"/>
        <v>0</v>
      </c>
    </row>
    <row r="243" spans="1:12" ht="14.25">
      <c r="A243" s="322"/>
      <c r="B243" s="188"/>
      <c r="C243" s="189"/>
      <c r="D243" s="190"/>
      <c r="E243" s="190"/>
      <c r="F243" s="190"/>
      <c r="G243" s="190"/>
      <c r="H243" s="33"/>
      <c r="I243" s="33"/>
      <c r="J243" s="190"/>
      <c r="K243" s="190"/>
      <c r="L243" s="81"/>
    </row>
    <row r="244" spans="1:12" ht="5.25" customHeight="1" thickBot="1">
      <c r="A244" s="322"/>
      <c r="B244" s="188"/>
      <c r="C244" s="189"/>
      <c r="D244" s="190"/>
      <c r="E244" s="190"/>
      <c r="F244" s="190"/>
      <c r="G244" s="190"/>
      <c r="H244" s="33"/>
      <c r="I244" s="33"/>
      <c r="J244" s="190"/>
      <c r="K244" s="190"/>
      <c r="L244" s="81"/>
    </row>
    <row r="245" spans="1:12" ht="12.75" customHeight="1">
      <c r="A245" s="323" t="s">
        <v>264</v>
      </c>
      <c r="B245" s="75">
        <v>611</v>
      </c>
      <c r="C245" s="76" t="s">
        <v>171</v>
      </c>
      <c r="D245" s="324">
        <v>0</v>
      </c>
      <c r="E245" s="324">
        <v>70</v>
      </c>
      <c r="F245" s="324">
        <v>70</v>
      </c>
      <c r="G245" s="324">
        <v>70</v>
      </c>
      <c r="H245" s="325">
        <v>0</v>
      </c>
      <c r="I245" s="326">
        <v>0</v>
      </c>
      <c r="J245" s="324">
        <v>0</v>
      </c>
      <c r="K245" s="324">
        <v>0</v>
      </c>
      <c r="L245" s="67">
        <f t="shared" si="31"/>
        <v>0</v>
      </c>
    </row>
    <row r="246" spans="1:12" ht="12.75" customHeight="1">
      <c r="A246" s="327" t="s">
        <v>265</v>
      </c>
      <c r="B246" s="83"/>
      <c r="C246" s="84" t="s">
        <v>173</v>
      </c>
      <c r="D246" s="328">
        <v>0</v>
      </c>
      <c r="E246" s="328">
        <v>7</v>
      </c>
      <c r="F246" s="328">
        <v>7</v>
      </c>
      <c r="G246" s="328">
        <v>7</v>
      </c>
      <c r="H246" s="329">
        <v>0</v>
      </c>
      <c r="I246" s="330">
        <v>0</v>
      </c>
      <c r="J246" s="328">
        <v>0</v>
      </c>
      <c r="K246" s="328">
        <v>0</v>
      </c>
      <c r="L246" s="81">
        <f t="shared" si="31"/>
        <v>0</v>
      </c>
    </row>
    <row r="247" spans="1:12" ht="12.75" customHeight="1">
      <c r="A247" s="327"/>
      <c r="B247" s="83"/>
      <c r="C247" s="84" t="s">
        <v>82</v>
      </c>
      <c r="D247" s="328">
        <v>0</v>
      </c>
      <c r="E247" s="328">
        <v>6</v>
      </c>
      <c r="F247" s="328">
        <v>6</v>
      </c>
      <c r="G247" s="328">
        <v>6</v>
      </c>
      <c r="H247" s="329">
        <v>0</v>
      </c>
      <c r="I247" s="330">
        <v>0</v>
      </c>
      <c r="J247" s="328">
        <v>0</v>
      </c>
      <c r="K247" s="328">
        <v>0</v>
      </c>
      <c r="L247" s="81">
        <f t="shared" si="31"/>
        <v>0</v>
      </c>
    </row>
    <row r="248" spans="1:12" ht="12.75" customHeight="1">
      <c r="A248" s="327"/>
      <c r="B248" s="83"/>
      <c r="C248" s="84" t="s">
        <v>65</v>
      </c>
      <c r="D248" s="328">
        <v>0</v>
      </c>
      <c r="E248" s="328">
        <v>32.5</v>
      </c>
      <c r="F248" s="328">
        <v>32.5</v>
      </c>
      <c r="G248" s="328">
        <v>32.5</v>
      </c>
      <c r="H248" s="329">
        <v>0</v>
      </c>
      <c r="I248" s="330">
        <v>0</v>
      </c>
      <c r="J248" s="328">
        <v>0</v>
      </c>
      <c r="K248" s="328">
        <v>0</v>
      </c>
      <c r="L248" s="81">
        <f t="shared" si="31"/>
        <v>0</v>
      </c>
    </row>
    <row r="249" spans="1:12" ht="12.75" customHeight="1">
      <c r="A249" s="327"/>
      <c r="B249" s="83"/>
      <c r="C249" s="84" t="s">
        <v>66</v>
      </c>
      <c r="D249" s="328">
        <v>0</v>
      </c>
      <c r="E249" s="328">
        <v>0</v>
      </c>
      <c r="F249" s="328">
        <v>0</v>
      </c>
      <c r="G249" s="328">
        <v>0</v>
      </c>
      <c r="H249" s="329">
        <v>0</v>
      </c>
      <c r="I249" s="330">
        <v>0</v>
      </c>
      <c r="J249" s="328">
        <v>0</v>
      </c>
      <c r="K249" s="328">
        <v>0</v>
      </c>
      <c r="L249" s="81">
        <f t="shared" si="31"/>
        <v>0</v>
      </c>
    </row>
    <row r="250" spans="1:12" ht="12.75" customHeight="1">
      <c r="A250" s="327"/>
      <c r="B250" s="83"/>
      <c r="C250" s="84" t="s">
        <v>67</v>
      </c>
      <c r="D250" s="328">
        <v>0</v>
      </c>
      <c r="E250" s="328">
        <v>0</v>
      </c>
      <c r="F250" s="328">
        <v>0</v>
      </c>
      <c r="G250" s="328">
        <v>0</v>
      </c>
      <c r="H250" s="329">
        <v>0</v>
      </c>
      <c r="I250" s="330">
        <v>0</v>
      </c>
      <c r="J250" s="328">
        <v>0</v>
      </c>
      <c r="K250" s="328">
        <v>0</v>
      </c>
      <c r="L250" s="81">
        <f t="shared" si="31"/>
        <v>0</v>
      </c>
    </row>
    <row r="251" spans="1:12" ht="12.75" customHeight="1">
      <c r="A251" s="331"/>
      <c r="B251" s="83"/>
      <c r="C251" s="84" t="s">
        <v>70</v>
      </c>
      <c r="D251" s="328">
        <v>0</v>
      </c>
      <c r="E251" s="328">
        <v>0</v>
      </c>
      <c r="F251" s="328">
        <v>0</v>
      </c>
      <c r="G251" s="328">
        <v>0</v>
      </c>
      <c r="H251" s="329">
        <v>0</v>
      </c>
      <c r="I251" s="330">
        <v>0</v>
      </c>
      <c r="J251" s="328">
        <v>0</v>
      </c>
      <c r="K251" s="328">
        <v>0</v>
      </c>
      <c r="L251" s="81">
        <f t="shared" si="31"/>
        <v>0</v>
      </c>
    </row>
    <row r="252" spans="1:12" ht="12.75" customHeight="1">
      <c r="A252" s="331"/>
      <c r="B252" s="83"/>
      <c r="C252" s="84" t="s">
        <v>266</v>
      </c>
      <c r="D252" s="328">
        <v>0</v>
      </c>
      <c r="E252" s="328">
        <v>0</v>
      </c>
      <c r="F252" s="328">
        <v>0</v>
      </c>
      <c r="G252" s="328">
        <v>0</v>
      </c>
      <c r="H252" s="329">
        <v>0</v>
      </c>
      <c r="I252" s="330">
        <v>0</v>
      </c>
      <c r="J252" s="328">
        <v>0</v>
      </c>
      <c r="K252" s="328">
        <v>0</v>
      </c>
      <c r="L252" s="81">
        <f t="shared" si="31"/>
        <v>0</v>
      </c>
    </row>
    <row r="253" spans="1:12" ht="12.75" customHeight="1">
      <c r="A253" s="331"/>
      <c r="B253" s="83"/>
      <c r="C253" s="84" t="s">
        <v>69</v>
      </c>
      <c r="D253" s="328">
        <v>0</v>
      </c>
      <c r="E253" s="328">
        <v>0</v>
      </c>
      <c r="F253" s="328">
        <v>0</v>
      </c>
      <c r="G253" s="328">
        <v>0</v>
      </c>
      <c r="H253" s="329">
        <v>0</v>
      </c>
      <c r="I253" s="330">
        <v>0</v>
      </c>
      <c r="J253" s="328">
        <v>0</v>
      </c>
      <c r="K253" s="328">
        <v>0</v>
      </c>
      <c r="L253" s="81">
        <f t="shared" si="31"/>
        <v>0</v>
      </c>
    </row>
    <row r="254" spans="1:12" ht="12.75" customHeight="1">
      <c r="A254" s="205"/>
      <c r="B254" s="83"/>
      <c r="C254" s="84" t="s">
        <v>71</v>
      </c>
      <c r="D254" s="328">
        <v>0</v>
      </c>
      <c r="E254" s="328">
        <v>0</v>
      </c>
      <c r="F254" s="328">
        <v>0</v>
      </c>
      <c r="G254" s="328">
        <v>0</v>
      </c>
      <c r="H254" s="329">
        <v>0</v>
      </c>
      <c r="I254" s="330">
        <v>0</v>
      </c>
      <c r="J254" s="328">
        <v>0</v>
      </c>
      <c r="K254" s="328">
        <v>0</v>
      </c>
      <c r="L254" s="81">
        <f t="shared" si="31"/>
        <v>0</v>
      </c>
    </row>
    <row r="255" spans="1:12" ht="16.5" customHeight="1" thickBot="1">
      <c r="A255" s="205"/>
      <c r="B255" s="332">
        <v>642003</v>
      </c>
      <c r="C255" s="130" t="s">
        <v>267</v>
      </c>
      <c r="D255" s="131">
        <v>0</v>
      </c>
      <c r="E255" s="131">
        <v>0</v>
      </c>
      <c r="F255" s="131">
        <v>0</v>
      </c>
      <c r="G255" s="131">
        <v>0</v>
      </c>
      <c r="H255" s="132">
        <v>2576</v>
      </c>
      <c r="I255" s="133">
        <v>2750</v>
      </c>
      <c r="J255" s="131">
        <f>+I255*1.05</f>
        <v>2887.5</v>
      </c>
      <c r="K255" s="131">
        <f>+J255*1.05</f>
        <v>3031.875</v>
      </c>
      <c r="L255" s="81">
        <f t="shared" si="31"/>
        <v>174</v>
      </c>
    </row>
    <row r="256" spans="1:12" ht="12" customHeight="1">
      <c r="A256" s="205"/>
      <c r="B256" s="89"/>
      <c r="C256" s="310" t="s">
        <v>268</v>
      </c>
      <c r="D256" s="311">
        <f>SUM(D245:D254)</f>
        <v>0</v>
      </c>
      <c r="E256" s="311">
        <f>SUM(E245:E254)</f>
        <v>115.5</v>
      </c>
      <c r="F256" s="311">
        <f>SUM(F245:F254)</f>
        <v>115.5</v>
      </c>
      <c r="G256" s="311">
        <f>SUM(G245:G254)</f>
        <v>115.5</v>
      </c>
      <c r="H256" s="312">
        <f>SUM(H245:H255)</f>
        <v>2576</v>
      </c>
      <c r="I256" s="313">
        <f>SUM(I245:I255)</f>
        <v>2750</v>
      </c>
      <c r="J256" s="311">
        <f>SUM(J245:J255)</f>
        <v>2887.5</v>
      </c>
      <c r="K256" s="311">
        <f>SUM(K245:K255)</f>
        <v>3031.875</v>
      </c>
      <c r="L256" s="81">
        <f t="shared" si="31"/>
        <v>174</v>
      </c>
    </row>
    <row r="257" spans="1:12" ht="14.25">
      <c r="A257" s="205"/>
      <c r="B257" s="89"/>
      <c r="C257" s="137"/>
      <c r="D257" s="138"/>
      <c r="E257" s="138"/>
      <c r="F257" s="138"/>
      <c r="G257" s="138"/>
      <c r="H257" s="139"/>
      <c r="I257" s="140"/>
      <c r="J257" s="138"/>
      <c r="K257" s="138"/>
      <c r="L257" s="81"/>
    </row>
    <row r="258" spans="1:12" ht="12" customHeight="1">
      <c r="A258" s="287" t="s">
        <v>269</v>
      </c>
      <c r="B258" s="83">
        <v>625003</v>
      </c>
      <c r="C258" s="84" t="s">
        <v>68</v>
      </c>
      <c r="D258" s="80">
        <v>4</v>
      </c>
      <c r="E258" s="80">
        <v>2</v>
      </c>
      <c r="F258" s="80">
        <v>2</v>
      </c>
      <c r="G258" s="80">
        <v>2</v>
      </c>
      <c r="H258" s="85">
        <v>1</v>
      </c>
      <c r="I258" s="86">
        <v>1</v>
      </c>
      <c r="J258" s="80">
        <v>1</v>
      </c>
      <c r="K258" s="80">
        <v>1</v>
      </c>
      <c r="L258" s="81">
        <f t="shared" si="31"/>
        <v>0</v>
      </c>
    </row>
    <row r="259" spans="1:12" ht="12" customHeight="1">
      <c r="A259" s="238" t="s">
        <v>270</v>
      </c>
      <c r="B259" s="99">
        <v>633006</v>
      </c>
      <c r="C259" s="100" t="s">
        <v>271</v>
      </c>
      <c r="D259" s="80">
        <v>2</v>
      </c>
      <c r="E259" s="80">
        <v>10.9</v>
      </c>
      <c r="F259" s="80">
        <v>10.9</v>
      </c>
      <c r="G259" s="80">
        <v>10.9</v>
      </c>
      <c r="H259" s="85">
        <v>12</v>
      </c>
      <c r="I259" s="86">
        <v>14</v>
      </c>
      <c r="J259" s="80">
        <v>15</v>
      </c>
      <c r="K259" s="80">
        <v>16</v>
      </c>
      <c r="L259" s="81">
        <f t="shared" si="31"/>
        <v>2</v>
      </c>
    </row>
    <row r="260" spans="1:12" ht="12.75">
      <c r="A260" s="314"/>
      <c r="B260" s="83">
        <v>633009</v>
      </c>
      <c r="C260" s="84" t="s">
        <v>272</v>
      </c>
      <c r="D260" s="80">
        <v>1</v>
      </c>
      <c r="E260" s="80">
        <v>2</v>
      </c>
      <c r="F260" s="80">
        <v>2</v>
      </c>
      <c r="G260" s="80">
        <v>2</v>
      </c>
      <c r="H260" s="85">
        <v>2</v>
      </c>
      <c r="I260" s="86">
        <v>2</v>
      </c>
      <c r="J260" s="80">
        <v>2</v>
      </c>
      <c r="K260" s="80">
        <v>2</v>
      </c>
      <c r="L260" s="81">
        <f t="shared" si="31"/>
        <v>0</v>
      </c>
    </row>
    <row r="261" spans="1:12" ht="12.75">
      <c r="A261" s="216"/>
      <c r="B261" s="83">
        <v>634004</v>
      </c>
      <c r="C261" s="84" t="s">
        <v>273</v>
      </c>
      <c r="D261" s="80">
        <v>10</v>
      </c>
      <c r="E261" s="80">
        <v>10</v>
      </c>
      <c r="F261" s="80">
        <v>10</v>
      </c>
      <c r="G261" s="80">
        <v>10</v>
      </c>
      <c r="H261" s="85">
        <v>10</v>
      </c>
      <c r="I261" s="86">
        <v>10</v>
      </c>
      <c r="J261" s="80">
        <v>10</v>
      </c>
      <c r="K261" s="80">
        <v>10</v>
      </c>
      <c r="L261" s="81">
        <f t="shared" si="31"/>
        <v>0</v>
      </c>
    </row>
    <row r="262" spans="1:12" ht="12.75">
      <c r="A262" s="216"/>
      <c r="B262" s="83">
        <v>637027</v>
      </c>
      <c r="C262" s="84" t="s">
        <v>156</v>
      </c>
      <c r="D262" s="80">
        <v>15</v>
      </c>
      <c r="E262" s="80">
        <v>15</v>
      </c>
      <c r="F262" s="80">
        <v>15</v>
      </c>
      <c r="G262" s="80">
        <v>15</v>
      </c>
      <c r="H262" s="85">
        <v>15</v>
      </c>
      <c r="I262" s="86">
        <v>15</v>
      </c>
      <c r="J262" s="80">
        <v>15</v>
      </c>
      <c r="K262" s="80">
        <v>15</v>
      </c>
      <c r="L262" s="81">
        <f t="shared" si="31"/>
        <v>0</v>
      </c>
    </row>
    <row r="263" spans="1:12" ht="15" customHeight="1">
      <c r="A263" s="216"/>
      <c r="B263" s="89"/>
      <c r="C263" s="310" t="s">
        <v>268</v>
      </c>
      <c r="D263" s="311">
        <f aca="true" t="shared" si="40" ref="D263:K263">SUM(D258:D262)</f>
        <v>32</v>
      </c>
      <c r="E263" s="311">
        <f t="shared" si="40"/>
        <v>39.9</v>
      </c>
      <c r="F263" s="311">
        <f t="shared" si="40"/>
        <v>39.9</v>
      </c>
      <c r="G263" s="311">
        <f t="shared" si="40"/>
        <v>39.9</v>
      </c>
      <c r="H263" s="312">
        <f t="shared" si="40"/>
        <v>40</v>
      </c>
      <c r="I263" s="313">
        <f t="shared" si="40"/>
        <v>42</v>
      </c>
      <c r="J263" s="311">
        <f t="shared" si="40"/>
        <v>43</v>
      </c>
      <c r="K263" s="311">
        <f t="shared" si="40"/>
        <v>44</v>
      </c>
      <c r="L263" s="81">
        <f t="shared" si="31"/>
        <v>2</v>
      </c>
    </row>
    <row r="264" spans="1:12" ht="12.75">
      <c r="A264" s="260"/>
      <c r="B264" s="261"/>
      <c r="C264" s="262"/>
      <c r="D264" s="263"/>
      <c r="E264" s="263"/>
      <c r="F264" s="263"/>
      <c r="G264" s="263"/>
      <c r="H264" s="264"/>
      <c r="I264" s="265"/>
      <c r="J264" s="263"/>
      <c r="K264" s="263"/>
      <c r="L264" s="81"/>
    </row>
    <row r="265" spans="1:12" ht="12.75">
      <c r="A265" s="233" t="s">
        <v>274</v>
      </c>
      <c r="B265" s="99">
        <v>637014</v>
      </c>
      <c r="C265" s="100" t="s">
        <v>275</v>
      </c>
      <c r="D265" s="101">
        <v>65</v>
      </c>
      <c r="E265" s="101">
        <v>30</v>
      </c>
      <c r="F265" s="101">
        <v>30</v>
      </c>
      <c r="G265" s="101">
        <v>30</v>
      </c>
      <c r="H265" s="102">
        <v>20</v>
      </c>
      <c r="I265" s="103">
        <v>20</v>
      </c>
      <c r="J265" s="101">
        <v>30</v>
      </c>
      <c r="K265" s="101">
        <v>30</v>
      </c>
      <c r="L265" s="81">
        <f t="shared" si="31"/>
        <v>0</v>
      </c>
    </row>
    <row r="266" spans="1:12" ht="12.75">
      <c r="A266" s="213" t="s">
        <v>276</v>
      </c>
      <c r="B266" s="333">
        <v>642014</v>
      </c>
      <c r="C266" s="334" t="s">
        <v>277</v>
      </c>
      <c r="D266" s="335"/>
      <c r="E266" s="335"/>
      <c r="F266" s="335"/>
      <c r="G266" s="335"/>
      <c r="H266" s="336">
        <v>40</v>
      </c>
      <c r="I266" s="337">
        <v>40</v>
      </c>
      <c r="J266" s="338">
        <v>40</v>
      </c>
      <c r="K266" s="338">
        <v>40</v>
      </c>
      <c r="L266" s="81">
        <f t="shared" si="31"/>
        <v>0</v>
      </c>
    </row>
    <row r="267" spans="1:12" ht="12.75" customHeight="1">
      <c r="A267" s="213"/>
      <c r="B267" s="301">
        <v>642014</v>
      </c>
      <c r="C267" s="163" t="s">
        <v>278</v>
      </c>
      <c r="D267" s="164">
        <v>47</v>
      </c>
      <c r="E267" s="164">
        <v>55</v>
      </c>
      <c r="F267" s="164">
        <v>50</v>
      </c>
      <c r="G267" s="164">
        <v>50</v>
      </c>
      <c r="H267" s="165">
        <v>25</v>
      </c>
      <c r="I267" s="166">
        <v>25</v>
      </c>
      <c r="J267" s="164">
        <v>25</v>
      </c>
      <c r="K267" s="164">
        <v>25</v>
      </c>
      <c r="L267" s="81">
        <f t="shared" si="31"/>
        <v>0</v>
      </c>
    </row>
    <row r="268" spans="1:12" ht="12.75">
      <c r="A268" s="339"/>
      <c r="B268" s="89"/>
      <c r="C268" s="168" t="s">
        <v>279</v>
      </c>
      <c r="D268" s="250">
        <f aca="true" t="shared" si="41" ref="D268:K268">SUM(D265:D267)</f>
        <v>112</v>
      </c>
      <c r="E268" s="250">
        <f t="shared" si="41"/>
        <v>85</v>
      </c>
      <c r="F268" s="250">
        <f t="shared" si="41"/>
        <v>80</v>
      </c>
      <c r="G268" s="250">
        <f t="shared" si="41"/>
        <v>80</v>
      </c>
      <c r="H268" s="251">
        <f t="shared" si="41"/>
        <v>85</v>
      </c>
      <c r="I268" s="252">
        <f t="shared" si="41"/>
        <v>85</v>
      </c>
      <c r="J268" s="250">
        <f t="shared" si="41"/>
        <v>95</v>
      </c>
      <c r="K268" s="250">
        <f t="shared" si="41"/>
        <v>95</v>
      </c>
      <c r="L268" s="81">
        <f t="shared" si="31"/>
        <v>0</v>
      </c>
    </row>
    <row r="269" spans="1:12" ht="12.75">
      <c r="A269" s="340"/>
      <c r="B269" s="261"/>
      <c r="C269" s="262"/>
      <c r="D269" s="263"/>
      <c r="E269" s="263"/>
      <c r="F269" s="263"/>
      <c r="G269" s="263"/>
      <c r="H269" s="264"/>
      <c r="I269" s="265"/>
      <c r="J269" s="263"/>
      <c r="K269" s="263"/>
      <c r="L269" s="81"/>
    </row>
    <row r="270" spans="1:12" ht="9.75" customHeight="1">
      <c r="A270" s="341"/>
      <c r="B270" s="342"/>
      <c r="C270" s="234"/>
      <c r="D270" s="235"/>
      <c r="E270" s="235"/>
      <c r="F270" s="235"/>
      <c r="G270" s="235"/>
      <c r="H270" s="236"/>
      <c r="I270" s="237"/>
      <c r="J270" s="235"/>
      <c r="K270" s="235"/>
      <c r="L270" s="81"/>
    </row>
    <row r="271" spans="1:12" ht="12.75">
      <c r="A271" s="233" t="s">
        <v>280</v>
      </c>
      <c r="B271" s="99">
        <v>637005</v>
      </c>
      <c r="C271" s="303" t="s">
        <v>281</v>
      </c>
      <c r="D271" s="293">
        <v>13</v>
      </c>
      <c r="E271" s="293">
        <v>15</v>
      </c>
      <c r="F271" s="293">
        <v>15</v>
      </c>
      <c r="G271" s="293">
        <v>15</v>
      </c>
      <c r="H271" s="291">
        <v>15</v>
      </c>
      <c r="I271" s="292">
        <v>15</v>
      </c>
      <c r="J271" s="293">
        <v>15</v>
      </c>
      <c r="K271" s="293">
        <v>15</v>
      </c>
      <c r="L271" s="81">
        <f aca="true" t="shared" si="42" ref="L271:L349">+I271-H271</f>
        <v>0</v>
      </c>
    </row>
    <row r="272" spans="1:12" ht="13.5" customHeight="1">
      <c r="A272" s="343" t="s">
        <v>282</v>
      </c>
      <c r="B272" s="83">
        <v>642026</v>
      </c>
      <c r="C272" s="84" t="s">
        <v>283</v>
      </c>
      <c r="D272" s="80"/>
      <c r="E272" s="80"/>
      <c r="F272" s="80"/>
      <c r="G272" s="80"/>
      <c r="H272" s="85"/>
      <c r="I272" s="86"/>
      <c r="J272" s="80"/>
      <c r="K272" s="80"/>
      <c r="L272" s="81">
        <f>+I272-H272</f>
        <v>0</v>
      </c>
    </row>
    <row r="273" spans="1:12" ht="12.75">
      <c r="A273" s="343"/>
      <c r="B273" s="83"/>
      <c r="C273" s="344" t="s">
        <v>284</v>
      </c>
      <c r="D273" s="345"/>
      <c r="E273" s="345"/>
      <c r="F273" s="345"/>
      <c r="G273" s="345"/>
      <c r="H273" s="346">
        <v>0</v>
      </c>
      <c r="I273" s="347">
        <v>0</v>
      </c>
      <c r="J273" s="345">
        <f>+I273*1.1</f>
        <v>0</v>
      </c>
      <c r="K273" s="345">
        <f>+J273*1.1</f>
        <v>0</v>
      </c>
      <c r="L273" s="348">
        <f>+I273-H273</f>
        <v>0</v>
      </c>
    </row>
    <row r="274" spans="1:12" ht="12.75">
      <c r="A274" s="343"/>
      <c r="B274" s="83"/>
      <c r="C274" s="349" t="s">
        <v>285</v>
      </c>
      <c r="D274" s="350"/>
      <c r="E274" s="350"/>
      <c r="F274" s="350"/>
      <c r="G274" s="350"/>
      <c r="H274" s="346">
        <v>0</v>
      </c>
      <c r="I274" s="347">
        <v>180</v>
      </c>
      <c r="J274" s="350">
        <f>+I274</f>
        <v>180</v>
      </c>
      <c r="K274" s="350">
        <f>+J274</f>
        <v>180</v>
      </c>
      <c r="L274" s="81">
        <f>+I272-H272</f>
        <v>0</v>
      </c>
    </row>
    <row r="275" spans="1:12" ht="12.75">
      <c r="A275" s="343"/>
      <c r="B275" s="83"/>
      <c r="C275" s="84" t="s">
        <v>286</v>
      </c>
      <c r="D275" s="80"/>
      <c r="E275" s="80"/>
      <c r="F275" s="80"/>
      <c r="G275" s="80"/>
      <c r="H275" s="85">
        <v>40</v>
      </c>
      <c r="I275" s="86">
        <v>40</v>
      </c>
      <c r="J275" s="80">
        <v>41</v>
      </c>
      <c r="K275" s="80">
        <v>41</v>
      </c>
      <c r="L275" s="81">
        <f t="shared" si="42"/>
        <v>0</v>
      </c>
    </row>
    <row r="276" spans="1:12" ht="12.75">
      <c r="A276" s="233"/>
      <c r="B276" s="83"/>
      <c r="C276" s="84" t="s">
        <v>287</v>
      </c>
      <c r="D276" s="80"/>
      <c r="E276" s="80"/>
      <c r="F276" s="80"/>
      <c r="G276" s="80"/>
      <c r="H276" s="85">
        <v>5</v>
      </c>
      <c r="I276" s="86">
        <v>5</v>
      </c>
      <c r="J276" s="80">
        <v>5</v>
      </c>
      <c r="K276" s="80">
        <v>6</v>
      </c>
      <c r="L276" s="81">
        <f t="shared" si="42"/>
        <v>0</v>
      </c>
    </row>
    <row r="277" spans="1:12" ht="12.75">
      <c r="A277" s="233"/>
      <c r="B277" s="83"/>
      <c r="C277" s="84" t="s">
        <v>288</v>
      </c>
      <c r="D277" s="80"/>
      <c r="E277" s="80"/>
      <c r="F277" s="80"/>
      <c r="G277" s="80"/>
      <c r="H277" s="85">
        <v>8</v>
      </c>
      <c r="I277" s="86">
        <v>8</v>
      </c>
      <c r="J277" s="80">
        <v>8</v>
      </c>
      <c r="K277" s="80">
        <v>9</v>
      </c>
      <c r="L277" s="81">
        <f t="shared" si="42"/>
        <v>0</v>
      </c>
    </row>
    <row r="278" spans="1:12" ht="12.75">
      <c r="A278" s="233"/>
      <c r="B278" s="83"/>
      <c r="C278" s="84" t="s">
        <v>289</v>
      </c>
      <c r="D278" s="80"/>
      <c r="E278" s="80"/>
      <c r="F278" s="80"/>
      <c r="G278" s="80"/>
      <c r="H278" s="85">
        <v>5</v>
      </c>
      <c r="I278" s="86">
        <v>5</v>
      </c>
      <c r="J278" s="80">
        <v>5</v>
      </c>
      <c r="K278" s="80">
        <v>5</v>
      </c>
      <c r="L278" s="81">
        <f t="shared" si="42"/>
        <v>0</v>
      </c>
    </row>
    <row r="279" spans="1:12" ht="12.75">
      <c r="A279" s="233"/>
      <c r="B279" s="83"/>
      <c r="C279" s="84" t="s">
        <v>290</v>
      </c>
      <c r="D279" s="80"/>
      <c r="E279" s="80"/>
      <c r="F279" s="80"/>
      <c r="G279" s="80"/>
      <c r="H279" s="85">
        <v>5</v>
      </c>
      <c r="I279" s="86">
        <v>5</v>
      </c>
      <c r="J279" s="80">
        <v>5</v>
      </c>
      <c r="K279" s="80">
        <v>5</v>
      </c>
      <c r="L279" s="81">
        <f t="shared" si="42"/>
        <v>0</v>
      </c>
    </row>
    <row r="280" spans="1:12" ht="12.75">
      <c r="A280" s="233"/>
      <c r="B280" s="83"/>
      <c r="C280" s="84" t="s">
        <v>291</v>
      </c>
      <c r="D280" s="80"/>
      <c r="E280" s="80"/>
      <c r="F280" s="80"/>
      <c r="G280" s="80"/>
      <c r="H280" s="85">
        <v>10</v>
      </c>
      <c r="I280" s="86">
        <v>10</v>
      </c>
      <c r="J280" s="80">
        <v>10</v>
      </c>
      <c r="K280" s="80">
        <v>10</v>
      </c>
      <c r="L280" s="81">
        <f t="shared" si="42"/>
        <v>0</v>
      </c>
    </row>
    <row r="281" spans="1:12" ht="12.75" customHeight="1">
      <c r="A281" s="351"/>
      <c r="B281" s="301"/>
      <c r="C281" s="305" t="s">
        <v>292</v>
      </c>
      <c r="D281" s="306">
        <v>45</v>
      </c>
      <c r="E281" s="306">
        <v>70</v>
      </c>
      <c r="F281" s="306">
        <v>60</v>
      </c>
      <c r="G281" s="306">
        <v>60</v>
      </c>
      <c r="H281" s="307">
        <v>22</v>
      </c>
      <c r="I281" s="308">
        <v>23</v>
      </c>
      <c r="J281" s="306">
        <v>23</v>
      </c>
      <c r="K281" s="306">
        <v>25</v>
      </c>
      <c r="L281" s="81">
        <f t="shared" si="42"/>
        <v>1</v>
      </c>
    </row>
    <row r="282" spans="1:12" ht="12.75">
      <c r="A282" s="352"/>
      <c r="B282" s="89"/>
      <c r="C282" s="168" t="s">
        <v>293</v>
      </c>
      <c r="D282" s="250">
        <f aca="true" t="shared" si="43" ref="D282:K282">SUM(D271:D281)</f>
        <v>58</v>
      </c>
      <c r="E282" s="250">
        <f t="shared" si="43"/>
        <v>85</v>
      </c>
      <c r="F282" s="250">
        <f t="shared" si="43"/>
        <v>75</v>
      </c>
      <c r="G282" s="250">
        <f t="shared" si="43"/>
        <v>75</v>
      </c>
      <c r="H282" s="251">
        <f t="shared" si="43"/>
        <v>110</v>
      </c>
      <c r="I282" s="252">
        <f t="shared" si="43"/>
        <v>291</v>
      </c>
      <c r="J282" s="250">
        <f t="shared" si="43"/>
        <v>292</v>
      </c>
      <c r="K282" s="250">
        <f t="shared" si="43"/>
        <v>296</v>
      </c>
      <c r="L282" s="81">
        <f t="shared" si="42"/>
        <v>181</v>
      </c>
    </row>
    <row r="283" spans="1:12" ht="12.75" customHeight="1" thickBot="1">
      <c r="A283" s="353"/>
      <c r="B283" s="89"/>
      <c r="C283" s="234"/>
      <c r="D283" s="235"/>
      <c r="E283" s="235"/>
      <c r="F283" s="235"/>
      <c r="G283" s="235"/>
      <c r="H283" s="236"/>
      <c r="I283" s="237"/>
      <c r="J283" s="235"/>
      <c r="K283" s="235"/>
      <c r="L283" s="81"/>
    </row>
    <row r="284" spans="1:12" ht="18" customHeight="1" thickBot="1">
      <c r="A284" s="223" t="s">
        <v>294</v>
      </c>
      <c r="B284" s="173"/>
      <c r="C284" s="174" t="s">
        <v>295</v>
      </c>
      <c r="D284" s="175">
        <f aca="true" t="shared" si="44" ref="D284:K284">+D282+D268+D263+D256</f>
        <v>202</v>
      </c>
      <c r="E284" s="175">
        <f t="shared" si="44"/>
        <v>325.4</v>
      </c>
      <c r="F284" s="176">
        <f t="shared" si="44"/>
        <v>310.4</v>
      </c>
      <c r="G284" s="176">
        <f t="shared" si="44"/>
        <v>310.4</v>
      </c>
      <c r="H284" s="177">
        <f t="shared" si="44"/>
        <v>2811</v>
      </c>
      <c r="I284" s="178">
        <f t="shared" si="44"/>
        <v>3168</v>
      </c>
      <c r="J284" s="175">
        <f t="shared" si="44"/>
        <v>3317.5</v>
      </c>
      <c r="K284" s="179">
        <f t="shared" si="44"/>
        <v>3466.875</v>
      </c>
      <c r="L284" s="319">
        <f t="shared" si="42"/>
        <v>357</v>
      </c>
    </row>
    <row r="285" spans="1:12" ht="13.5" thickBot="1">
      <c r="A285" s="216"/>
      <c r="B285" s="89"/>
      <c r="C285" s="234"/>
      <c r="D285" s="235"/>
      <c r="E285" s="235"/>
      <c r="F285" s="235"/>
      <c r="G285" s="235"/>
      <c r="H285" s="236"/>
      <c r="I285" s="237"/>
      <c r="J285" s="235"/>
      <c r="K285" s="235"/>
      <c r="L285" s="81"/>
    </row>
    <row r="286" spans="1:12" ht="24" customHeight="1" thickBot="1">
      <c r="A286" s="354" t="s">
        <v>296</v>
      </c>
      <c r="B286" s="355"/>
      <c r="C286" s="356"/>
      <c r="D286" s="357" t="e">
        <f>+D284+D242+D238+D202+D173+D136+D126+#REF!+D116</f>
        <v>#REF!</v>
      </c>
      <c r="E286" s="357" t="e">
        <f>+E284+E242+E238+E202+E173+E136+E126+#REF!+E116</f>
        <v>#REF!</v>
      </c>
      <c r="F286" s="358" t="e">
        <f>+F284+F242+F238+F202+F173+F136+F126+#REF!+F116</f>
        <v>#REF!</v>
      </c>
      <c r="G286" s="358" t="e">
        <f>+G284+G242+G238+G202+G173+G136+G126+#REF!+G116</f>
        <v>#REF!</v>
      </c>
      <c r="H286" s="359">
        <f>+H284+H242+H238+H202+H173+H136+H126+H116</f>
        <v>28826</v>
      </c>
      <c r="I286" s="360">
        <f>+I284+I242+I238+I202+I173+I136+I126+I116</f>
        <v>31802</v>
      </c>
      <c r="J286" s="359">
        <f>+J284+J242+J238+J202+J173+J136+J126+J116</f>
        <v>33600.619999999995</v>
      </c>
      <c r="K286" s="530">
        <f>+K284+K242+K238+K202+K173+K136+K126+K116</f>
        <v>35495.399399999995</v>
      </c>
      <c r="L286" s="531">
        <f t="shared" si="42"/>
        <v>2976</v>
      </c>
    </row>
    <row r="287" spans="1:12" ht="82.5" customHeight="1" thickTop="1">
      <c r="A287" s="361"/>
      <c r="I287" s="30"/>
      <c r="L287" s="363"/>
    </row>
    <row r="288" spans="1:12" ht="90" customHeight="1">
      <c r="A288" s="361"/>
      <c r="I288" s="30"/>
      <c r="L288" s="363"/>
    </row>
    <row r="289" spans="1:12" ht="54" customHeight="1">
      <c r="A289" s="361"/>
      <c r="I289" s="30"/>
      <c r="L289" s="363"/>
    </row>
    <row r="290" spans="1:12" ht="57" customHeight="1">
      <c r="A290" s="361"/>
      <c r="I290" s="30"/>
      <c r="L290" s="363"/>
    </row>
    <row r="291" spans="1:12" s="114" customFormat="1" ht="30.75" customHeight="1">
      <c r="A291" s="364" t="s">
        <v>297</v>
      </c>
      <c r="B291" s="48"/>
      <c r="C291" s="365"/>
      <c r="D291" s="365"/>
      <c r="E291" s="365"/>
      <c r="F291" s="363"/>
      <c r="G291" s="363"/>
      <c r="H291" s="30"/>
      <c r="I291" s="30"/>
      <c r="J291" s="363"/>
      <c r="K291" s="363"/>
      <c r="L291" s="363"/>
    </row>
    <row r="292" spans="1:12" s="114" customFormat="1" ht="6.75" customHeight="1">
      <c r="A292" s="364"/>
      <c r="B292" s="48"/>
      <c r="C292" s="365"/>
      <c r="D292" s="365"/>
      <c r="E292" s="365"/>
      <c r="F292" s="363"/>
      <c r="G292" s="363"/>
      <c r="H292" s="30"/>
      <c r="I292" s="30"/>
      <c r="J292" s="363"/>
      <c r="K292" s="363"/>
      <c r="L292" s="363"/>
    </row>
    <row r="293" spans="1:12" s="114" customFormat="1" ht="66.75" customHeight="1">
      <c r="A293" s="366" t="s">
        <v>298</v>
      </c>
      <c r="B293" s="366"/>
      <c r="C293" s="366"/>
      <c r="D293" s="366"/>
      <c r="E293" s="366"/>
      <c r="F293" s="366"/>
      <c r="G293" s="366"/>
      <c r="H293" s="366"/>
      <c r="I293" s="366"/>
      <c r="J293" s="366"/>
      <c r="K293" s="366"/>
      <c r="L293" s="366"/>
    </row>
    <row r="294" spans="1:12" s="114" customFormat="1" ht="66" customHeight="1">
      <c r="A294" s="366" t="s">
        <v>299</v>
      </c>
      <c r="B294" s="366"/>
      <c r="C294" s="366"/>
      <c r="D294" s="366"/>
      <c r="E294" s="366"/>
      <c r="F294" s="366"/>
      <c r="G294" s="366"/>
      <c r="H294" s="366"/>
      <c r="I294" s="366"/>
      <c r="J294" s="366"/>
      <c r="K294" s="366"/>
      <c r="L294" s="366"/>
    </row>
    <row r="295" spans="1:12" s="114" customFormat="1" ht="57" customHeight="1">
      <c r="A295" s="366" t="s">
        <v>300</v>
      </c>
      <c r="B295" s="366"/>
      <c r="C295" s="366"/>
      <c r="D295" s="366"/>
      <c r="E295" s="366"/>
      <c r="F295" s="366"/>
      <c r="G295" s="366"/>
      <c r="H295" s="366"/>
      <c r="I295" s="366"/>
      <c r="J295" s="366"/>
      <c r="K295" s="366"/>
      <c r="L295" s="366"/>
    </row>
    <row r="296" spans="2:12" ht="17.25" customHeight="1" thickBot="1">
      <c r="B296" s="48"/>
      <c r="C296" s="365"/>
      <c r="D296" s="365"/>
      <c r="E296" s="365"/>
      <c r="I296" s="30"/>
      <c r="L296" s="363"/>
    </row>
    <row r="297" spans="1:12" ht="30" customHeight="1" thickBot="1">
      <c r="A297" s="367" t="s">
        <v>301</v>
      </c>
      <c r="B297" s="368" t="s">
        <v>302</v>
      </c>
      <c r="C297" s="369" t="s">
        <v>303</v>
      </c>
      <c r="D297" s="370" t="s">
        <v>304</v>
      </c>
      <c r="E297" s="371" t="s">
        <v>305</v>
      </c>
      <c r="F297" s="370" t="s">
        <v>304</v>
      </c>
      <c r="G297" s="60"/>
      <c r="H297" s="71" t="s">
        <v>306</v>
      </c>
      <c r="I297" s="72" t="s">
        <v>57</v>
      </c>
      <c r="J297" s="70" t="s">
        <v>58</v>
      </c>
      <c r="K297" s="70" t="s">
        <v>59</v>
      </c>
      <c r="L297" s="372" t="s">
        <v>60</v>
      </c>
    </row>
    <row r="298" spans="1:12" ht="15" customHeight="1">
      <c r="A298" s="124" t="s">
        <v>307</v>
      </c>
      <c r="B298" s="373">
        <v>611</v>
      </c>
      <c r="C298" s="374" t="s">
        <v>77</v>
      </c>
      <c r="D298" s="375">
        <v>970</v>
      </c>
      <c r="E298" s="375">
        <v>990</v>
      </c>
      <c r="F298" s="375">
        <v>970</v>
      </c>
      <c r="G298" s="235"/>
      <c r="H298" s="277">
        <v>1300</v>
      </c>
      <c r="I298" s="278">
        <v>1384</v>
      </c>
      <c r="J298" s="276">
        <f>+I298*1.07</f>
        <v>1480.88</v>
      </c>
      <c r="K298" s="276">
        <f>+J298*1.07</f>
        <v>1584.5416000000002</v>
      </c>
      <c r="L298" s="125">
        <f t="shared" si="42"/>
        <v>84</v>
      </c>
    </row>
    <row r="299" spans="1:12" ht="15" customHeight="1">
      <c r="A299" s="376" t="s">
        <v>308</v>
      </c>
      <c r="B299" s="377">
        <v>616</v>
      </c>
      <c r="C299" s="378" t="s">
        <v>309</v>
      </c>
      <c r="D299" s="379"/>
      <c r="E299" s="379">
        <v>0</v>
      </c>
      <c r="F299" s="379"/>
      <c r="G299" s="235"/>
      <c r="H299" s="380">
        <v>160</v>
      </c>
      <c r="I299" s="381">
        <v>170</v>
      </c>
      <c r="J299" s="382">
        <f>+I299*1.07</f>
        <v>181.9</v>
      </c>
      <c r="K299" s="382">
        <f>+J299*1.07</f>
        <v>194.633</v>
      </c>
      <c r="L299" s="125">
        <f t="shared" si="42"/>
        <v>10</v>
      </c>
    </row>
    <row r="300" spans="1:12" ht="15" customHeight="1">
      <c r="A300" s="376"/>
      <c r="B300" s="383">
        <v>621</v>
      </c>
      <c r="C300" s="384" t="s">
        <v>65</v>
      </c>
      <c r="D300" s="385">
        <f>+D298*0.1</f>
        <v>97</v>
      </c>
      <c r="E300" s="385">
        <f>+E298*0.1</f>
        <v>99</v>
      </c>
      <c r="F300" s="385">
        <f>+F298*0.1</f>
        <v>97</v>
      </c>
      <c r="G300" s="235"/>
      <c r="H300" s="283">
        <v>55</v>
      </c>
      <c r="I300" s="284">
        <v>59</v>
      </c>
      <c r="J300" s="382">
        <f aca="true" t="shared" si="45" ref="J300:K308">+I300*1.07</f>
        <v>63.13</v>
      </c>
      <c r="K300" s="382">
        <f t="shared" si="45"/>
        <v>67.54910000000001</v>
      </c>
      <c r="L300" s="125">
        <f t="shared" si="42"/>
        <v>4</v>
      </c>
    </row>
    <row r="301" spans="1:12" ht="15" customHeight="1">
      <c r="A301" s="376"/>
      <c r="B301" s="383">
        <v>622</v>
      </c>
      <c r="C301" s="384" t="s">
        <v>65</v>
      </c>
      <c r="D301" s="385"/>
      <c r="E301" s="385"/>
      <c r="F301" s="385"/>
      <c r="G301" s="235"/>
      <c r="H301" s="283">
        <v>61</v>
      </c>
      <c r="I301" s="284">
        <v>65</v>
      </c>
      <c r="J301" s="382">
        <f t="shared" si="45"/>
        <v>69.55</v>
      </c>
      <c r="K301" s="382">
        <f t="shared" si="45"/>
        <v>74.4185</v>
      </c>
      <c r="L301" s="125">
        <f t="shared" si="42"/>
        <v>4</v>
      </c>
    </row>
    <row r="302" spans="1:12" ht="15" customHeight="1">
      <c r="A302" s="376"/>
      <c r="B302" s="383">
        <v>623</v>
      </c>
      <c r="C302" s="384" t="s">
        <v>65</v>
      </c>
      <c r="D302" s="385"/>
      <c r="E302" s="385"/>
      <c r="F302" s="385"/>
      <c r="G302" s="235"/>
      <c r="H302" s="283">
        <v>28</v>
      </c>
      <c r="I302" s="284">
        <v>29</v>
      </c>
      <c r="J302" s="382">
        <f t="shared" si="45"/>
        <v>31.03</v>
      </c>
      <c r="K302" s="382">
        <f t="shared" si="45"/>
        <v>33.2021</v>
      </c>
      <c r="L302" s="125">
        <f t="shared" si="42"/>
        <v>1</v>
      </c>
    </row>
    <row r="303" spans="1:12" ht="15" customHeight="1">
      <c r="A303" s="376"/>
      <c r="B303" s="383">
        <v>625001</v>
      </c>
      <c r="C303" s="384" t="s">
        <v>66</v>
      </c>
      <c r="D303" s="385">
        <f>+D298*0.014</f>
        <v>13.58</v>
      </c>
      <c r="E303" s="385">
        <f>+E298*0.014</f>
        <v>13.86</v>
      </c>
      <c r="F303" s="385">
        <f>+F298*0.014</f>
        <v>13.58</v>
      </c>
      <c r="G303" s="235"/>
      <c r="H303" s="283">
        <v>20</v>
      </c>
      <c r="I303" s="284">
        <v>22</v>
      </c>
      <c r="J303" s="382">
        <f t="shared" si="45"/>
        <v>23.540000000000003</v>
      </c>
      <c r="K303" s="382">
        <f t="shared" si="45"/>
        <v>25.187800000000003</v>
      </c>
      <c r="L303" s="125">
        <f t="shared" si="42"/>
        <v>2</v>
      </c>
    </row>
    <row r="304" spans="1:12" ht="15" customHeight="1">
      <c r="A304" s="376"/>
      <c r="B304" s="383">
        <v>625002</v>
      </c>
      <c r="C304" s="384" t="s">
        <v>67</v>
      </c>
      <c r="D304" s="385">
        <f>+D298*0.16</f>
        <v>155.20000000000002</v>
      </c>
      <c r="E304" s="385">
        <f>+E298*0.16</f>
        <v>158.4</v>
      </c>
      <c r="F304" s="385">
        <f>+F298*0.16</f>
        <v>155.20000000000002</v>
      </c>
      <c r="G304" s="235"/>
      <c r="H304" s="283">
        <v>202</v>
      </c>
      <c r="I304" s="284">
        <v>215</v>
      </c>
      <c r="J304" s="382">
        <f t="shared" si="45"/>
        <v>230.05</v>
      </c>
      <c r="K304" s="382">
        <f t="shared" si="45"/>
        <v>246.15350000000004</v>
      </c>
      <c r="L304" s="125">
        <f t="shared" si="42"/>
        <v>13</v>
      </c>
    </row>
    <row r="305" spans="1:12" ht="15" customHeight="1">
      <c r="A305" s="376"/>
      <c r="B305" s="383">
        <v>625003</v>
      </c>
      <c r="C305" s="384" t="s">
        <v>266</v>
      </c>
      <c r="D305" s="385">
        <f>+D298*0.008</f>
        <v>7.76</v>
      </c>
      <c r="E305" s="385">
        <f>+E298*0.008-0.01</f>
        <v>7.91</v>
      </c>
      <c r="F305" s="385">
        <f>+F298*0.008</f>
        <v>7.76</v>
      </c>
      <c r="G305" s="235"/>
      <c r="H305" s="283">
        <v>12</v>
      </c>
      <c r="I305" s="284">
        <v>13</v>
      </c>
      <c r="J305" s="382">
        <f t="shared" si="45"/>
        <v>13.91</v>
      </c>
      <c r="K305" s="382">
        <f t="shared" si="45"/>
        <v>14.883700000000001</v>
      </c>
      <c r="L305" s="125">
        <f t="shared" si="42"/>
        <v>1</v>
      </c>
    </row>
    <row r="306" spans="1:12" ht="15" customHeight="1">
      <c r="A306" s="124"/>
      <c r="B306" s="383">
        <v>625004</v>
      </c>
      <c r="C306" s="384" t="s">
        <v>310</v>
      </c>
      <c r="D306" s="385">
        <f>+D298*0.03</f>
        <v>29.099999999999998</v>
      </c>
      <c r="E306" s="385">
        <f>+E298*0.03</f>
        <v>29.7</v>
      </c>
      <c r="F306" s="385">
        <f>+F298*0.03</f>
        <v>29.099999999999998</v>
      </c>
      <c r="G306" s="235"/>
      <c r="H306" s="283">
        <v>43</v>
      </c>
      <c r="I306" s="284">
        <v>46</v>
      </c>
      <c r="J306" s="382">
        <f t="shared" si="45"/>
        <v>49.220000000000006</v>
      </c>
      <c r="K306" s="382">
        <f t="shared" si="45"/>
        <v>52.66540000000001</v>
      </c>
      <c r="L306" s="125">
        <f t="shared" si="42"/>
        <v>3</v>
      </c>
    </row>
    <row r="307" spans="1:12" ht="15" customHeight="1">
      <c r="A307" s="124"/>
      <c r="B307" s="383">
        <v>625005</v>
      </c>
      <c r="C307" s="384" t="s">
        <v>70</v>
      </c>
      <c r="D307" s="385">
        <f>+D303*0.01</f>
        <v>0.1358</v>
      </c>
      <c r="E307" s="385">
        <v>9.9</v>
      </c>
      <c r="F307" s="385">
        <f>+F303*0.01</f>
        <v>0.1358</v>
      </c>
      <c r="G307" s="235"/>
      <c r="H307" s="283">
        <v>15</v>
      </c>
      <c r="I307" s="284">
        <v>15</v>
      </c>
      <c r="J307" s="382">
        <f t="shared" si="45"/>
        <v>16.05</v>
      </c>
      <c r="K307" s="382">
        <f t="shared" si="45"/>
        <v>17.1735</v>
      </c>
      <c r="L307" s="125">
        <f t="shared" si="42"/>
        <v>0</v>
      </c>
    </row>
    <row r="308" spans="1:12" ht="15" customHeight="1">
      <c r="A308" s="124"/>
      <c r="B308" s="383">
        <v>625007</v>
      </c>
      <c r="C308" s="384" t="s">
        <v>311</v>
      </c>
      <c r="D308" s="385">
        <f>+D298*0.0275</f>
        <v>26.675</v>
      </c>
      <c r="E308" s="385">
        <f>+E298*0.0275</f>
        <v>27.225</v>
      </c>
      <c r="F308" s="385">
        <f>+F298*0.0275</f>
        <v>26.675</v>
      </c>
      <c r="G308" s="235"/>
      <c r="H308" s="283">
        <v>69</v>
      </c>
      <c r="I308" s="284">
        <v>73</v>
      </c>
      <c r="J308" s="382">
        <f t="shared" si="45"/>
        <v>78.11</v>
      </c>
      <c r="K308" s="382">
        <f t="shared" si="45"/>
        <v>83.57770000000001</v>
      </c>
      <c r="L308" s="125">
        <f t="shared" si="42"/>
        <v>4</v>
      </c>
    </row>
    <row r="309" spans="1:12" ht="15" customHeight="1">
      <c r="A309" s="124"/>
      <c r="B309" s="383"/>
      <c r="C309" s="384" t="s">
        <v>312</v>
      </c>
      <c r="D309" s="385">
        <f aca="true" t="shared" si="46" ref="D309:K309">SUM(D298:D308)</f>
        <v>1299.4507999999998</v>
      </c>
      <c r="E309" s="385">
        <f t="shared" si="46"/>
        <v>1335.9950000000001</v>
      </c>
      <c r="F309" s="385">
        <f t="shared" si="46"/>
        <v>1299.4507999999998</v>
      </c>
      <c r="G309" s="385">
        <f t="shared" si="46"/>
        <v>0</v>
      </c>
      <c r="H309" s="283">
        <f t="shared" si="46"/>
        <v>1965</v>
      </c>
      <c r="I309" s="284">
        <f t="shared" si="46"/>
        <v>2091</v>
      </c>
      <c r="J309" s="282">
        <f t="shared" si="46"/>
        <v>2237.3700000000003</v>
      </c>
      <c r="K309" s="282">
        <f t="shared" si="46"/>
        <v>2393.9858999999997</v>
      </c>
      <c r="L309" s="125">
        <f t="shared" si="42"/>
        <v>126</v>
      </c>
    </row>
    <row r="310" spans="1:12" ht="15" customHeight="1">
      <c r="A310" s="124"/>
      <c r="B310" s="383">
        <v>632001</v>
      </c>
      <c r="C310" s="384" t="s">
        <v>313</v>
      </c>
      <c r="D310" s="385">
        <v>40</v>
      </c>
      <c r="E310" s="385">
        <v>30</v>
      </c>
      <c r="F310" s="385">
        <v>40</v>
      </c>
      <c r="G310" s="235"/>
      <c r="H310" s="283">
        <v>300</v>
      </c>
      <c r="I310" s="284">
        <v>300</v>
      </c>
      <c r="J310" s="282">
        <f>+I310*1.07</f>
        <v>321</v>
      </c>
      <c r="K310" s="282">
        <f>+J310*1.07</f>
        <v>343.47</v>
      </c>
      <c r="L310" s="125">
        <f t="shared" si="42"/>
        <v>0</v>
      </c>
    </row>
    <row r="311" spans="1:12" ht="15" customHeight="1">
      <c r="A311" s="124"/>
      <c r="B311" s="383">
        <v>632002</v>
      </c>
      <c r="C311" s="384" t="s">
        <v>93</v>
      </c>
      <c r="D311" s="385">
        <v>21</v>
      </c>
      <c r="E311" s="385">
        <v>24</v>
      </c>
      <c r="F311" s="385">
        <v>21</v>
      </c>
      <c r="G311" s="235"/>
      <c r="H311" s="283">
        <v>40</v>
      </c>
      <c r="I311" s="284">
        <v>40</v>
      </c>
      <c r="J311" s="282">
        <f aca="true" t="shared" si="47" ref="J311:K318">+I311*1.07</f>
        <v>42.800000000000004</v>
      </c>
      <c r="K311" s="282">
        <f t="shared" si="47"/>
        <v>45.79600000000001</v>
      </c>
      <c r="L311" s="125">
        <f t="shared" si="42"/>
        <v>0</v>
      </c>
    </row>
    <row r="312" spans="1:12" ht="15" customHeight="1">
      <c r="A312" s="124"/>
      <c r="B312" s="383">
        <v>632003</v>
      </c>
      <c r="C312" s="384" t="s">
        <v>314</v>
      </c>
      <c r="D312" s="385">
        <v>18</v>
      </c>
      <c r="E312" s="385">
        <v>18</v>
      </c>
      <c r="F312" s="385">
        <v>18</v>
      </c>
      <c r="G312" s="235"/>
      <c r="H312" s="283">
        <v>25</v>
      </c>
      <c r="I312" s="284">
        <v>18</v>
      </c>
      <c r="J312" s="282">
        <f t="shared" si="47"/>
        <v>19.26</v>
      </c>
      <c r="K312" s="282">
        <f t="shared" si="47"/>
        <v>20.608200000000004</v>
      </c>
      <c r="L312" s="125">
        <f t="shared" si="42"/>
        <v>-7</v>
      </c>
    </row>
    <row r="313" spans="1:12" ht="15" customHeight="1">
      <c r="A313" s="124"/>
      <c r="B313" s="383">
        <v>633006</v>
      </c>
      <c r="C313" s="384" t="s">
        <v>315</v>
      </c>
      <c r="D313" s="385">
        <v>8.5</v>
      </c>
      <c r="E313" s="385">
        <v>8</v>
      </c>
      <c r="F313" s="385">
        <v>8.5</v>
      </c>
      <c r="G313" s="235"/>
      <c r="H313" s="283">
        <v>112</v>
      </c>
      <c r="I313" s="284">
        <v>52</v>
      </c>
      <c r="J313" s="282">
        <f t="shared" si="47"/>
        <v>55.64</v>
      </c>
      <c r="K313" s="282">
        <f t="shared" si="47"/>
        <v>59.534800000000004</v>
      </c>
      <c r="L313" s="125">
        <f t="shared" si="42"/>
        <v>-60</v>
      </c>
    </row>
    <row r="314" spans="1:12" ht="15" customHeight="1">
      <c r="A314" s="124"/>
      <c r="B314" s="386">
        <v>635006</v>
      </c>
      <c r="C314" s="387" t="s">
        <v>316</v>
      </c>
      <c r="D314" s="388">
        <v>4</v>
      </c>
      <c r="E314" s="388">
        <v>4</v>
      </c>
      <c r="F314" s="388">
        <v>4</v>
      </c>
      <c r="G314" s="235"/>
      <c r="H314" s="389">
        <v>30</v>
      </c>
      <c r="I314" s="390">
        <v>0</v>
      </c>
      <c r="J314" s="282">
        <f t="shared" si="47"/>
        <v>0</v>
      </c>
      <c r="K314" s="282">
        <f t="shared" si="47"/>
        <v>0</v>
      </c>
      <c r="L314" s="125">
        <f t="shared" si="42"/>
        <v>-30</v>
      </c>
    </row>
    <row r="315" spans="1:12" ht="15" customHeight="1">
      <c r="A315" s="124"/>
      <c r="B315" s="386">
        <v>636001</v>
      </c>
      <c r="C315" s="387" t="s">
        <v>317</v>
      </c>
      <c r="D315" s="388">
        <v>12</v>
      </c>
      <c r="E315" s="388">
        <v>12</v>
      </c>
      <c r="F315" s="388">
        <v>12</v>
      </c>
      <c r="G315" s="235"/>
      <c r="H315" s="389">
        <v>12</v>
      </c>
      <c r="I315" s="390">
        <v>12</v>
      </c>
      <c r="J315" s="282">
        <f t="shared" si="47"/>
        <v>12.84</v>
      </c>
      <c r="K315" s="282">
        <f t="shared" si="47"/>
        <v>13.738800000000001</v>
      </c>
      <c r="L315" s="125">
        <f t="shared" si="42"/>
        <v>0</v>
      </c>
    </row>
    <row r="316" spans="1:12" ht="15" customHeight="1">
      <c r="A316" s="124"/>
      <c r="B316" s="386">
        <v>637004</v>
      </c>
      <c r="C316" s="387" t="s">
        <v>318</v>
      </c>
      <c r="D316" s="388">
        <v>2</v>
      </c>
      <c r="E316" s="388">
        <v>2</v>
      </c>
      <c r="F316" s="388">
        <v>2</v>
      </c>
      <c r="G316" s="235"/>
      <c r="H316" s="389">
        <v>10</v>
      </c>
      <c r="I316" s="390">
        <v>0</v>
      </c>
      <c r="J316" s="282">
        <f t="shared" si="47"/>
        <v>0</v>
      </c>
      <c r="K316" s="282">
        <f t="shared" si="47"/>
        <v>0</v>
      </c>
      <c r="L316" s="125">
        <f t="shared" si="42"/>
        <v>-10</v>
      </c>
    </row>
    <row r="317" spans="1:12" ht="15" customHeight="1">
      <c r="A317" s="124"/>
      <c r="B317" s="386">
        <v>637016</v>
      </c>
      <c r="C317" s="387" t="s">
        <v>319</v>
      </c>
      <c r="D317" s="388">
        <v>13</v>
      </c>
      <c r="E317" s="388">
        <v>9</v>
      </c>
      <c r="F317" s="388">
        <v>13</v>
      </c>
      <c r="G317" s="235"/>
      <c r="H317" s="389">
        <v>22</v>
      </c>
      <c r="I317" s="390">
        <v>23</v>
      </c>
      <c r="J317" s="282">
        <f t="shared" si="47"/>
        <v>24.610000000000003</v>
      </c>
      <c r="K317" s="282">
        <f t="shared" si="47"/>
        <v>26.332700000000006</v>
      </c>
      <c r="L317" s="125">
        <f t="shared" si="42"/>
        <v>1</v>
      </c>
    </row>
    <row r="318" spans="1:12" ht="15" customHeight="1">
      <c r="A318" s="124"/>
      <c r="B318" s="386">
        <v>642015</v>
      </c>
      <c r="C318" s="387" t="s">
        <v>320</v>
      </c>
      <c r="D318" s="388">
        <v>13</v>
      </c>
      <c r="E318" s="388">
        <v>4</v>
      </c>
      <c r="F318" s="388">
        <v>13</v>
      </c>
      <c r="G318" s="235"/>
      <c r="H318" s="389">
        <v>16</v>
      </c>
      <c r="I318" s="390">
        <v>18</v>
      </c>
      <c r="J318" s="282">
        <f t="shared" si="47"/>
        <v>19.26</v>
      </c>
      <c r="K318" s="282">
        <f t="shared" si="47"/>
        <v>20.608200000000004</v>
      </c>
      <c r="L318" s="125">
        <f t="shared" si="42"/>
        <v>2</v>
      </c>
    </row>
    <row r="319" spans="1:12" ht="15" customHeight="1" thickBot="1">
      <c r="A319" s="124"/>
      <c r="B319" s="391"/>
      <c r="C319" s="392" t="s">
        <v>321</v>
      </c>
      <c r="D319" s="393">
        <f>SUM(D310:D317)</f>
        <v>118.5</v>
      </c>
      <c r="E319" s="393">
        <f aca="true" t="shared" si="48" ref="E319:K319">SUM(E310:E318)</f>
        <v>111</v>
      </c>
      <c r="F319" s="393">
        <f t="shared" si="48"/>
        <v>131.5</v>
      </c>
      <c r="G319" s="393">
        <f t="shared" si="48"/>
        <v>0</v>
      </c>
      <c r="H319" s="394">
        <f t="shared" si="48"/>
        <v>567</v>
      </c>
      <c r="I319" s="395">
        <f t="shared" si="48"/>
        <v>463</v>
      </c>
      <c r="J319" s="396">
        <f t="shared" si="48"/>
        <v>495.40999999999997</v>
      </c>
      <c r="K319" s="396">
        <f t="shared" si="48"/>
        <v>530.0887</v>
      </c>
      <c r="L319" s="125">
        <f t="shared" si="42"/>
        <v>-104</v>
      </c>
    </row>
    <row r="320" spans="1:12" ht="15" customHeight="1" thickBot="1">
      <c r="A320" s="397" t="s">
        <v>322</v>
      </c>
      <c r="B320" s="398"/>
      <c r="C320" s="399"/>
      <c r="D320" s="400">
        <f>+D319+D309</f>
        <v>1417.9507999999998</v>
      </c>
      <c r="E320" s="400">
        <f>+E319+E309</f>
        <v>1446.9950000000001</v>
      </c>
      <c r="F320" s="400">
        <f>+F319+F309</f>
        <v>1430.9507999999998</v>
      </c>
      <c r="G320" s="401"/>
      <c r="H320" s="402">
        <f>+H319+H309</f>
        <v>2532</v>
      </c>
      <c r="I320" s="403">
        <f>+I319+I309</f>
        <v>2554</v>
      </c>
      <c r="J320" s="404">
        <f>+J319+J309</f>
        <v>2732.78</v>
      </c>
      <c r="K320" s="404">
        <f>+K319+K309</f>
        <v>2924.0746</v>
      </c>
      <c r="L320" s="125">
        <f t="shared" si="42"/>
        <v>22</v>
      </c>
    </row>
    <row r="321" spans="1:12" ht="9.75" customHeight="1">
      <c r="A321" s="405"/>
      <c r="B321" s="406"/>
      <c r="C321" s="407"/>
      <c r="D321" s="408"/>
      <c r="E321" s="408"/>
      <c r="F321" s="408"/>
      <c r="G321" s="235"/>
      <c r="H321" s="409"/>
      <c r="I321" s="410"/>
      <c r="J321" s="411"/>
      <c r="K321" s="411"/>
      <c r="L321" s="125"/>
    </row>
    <row r="322" spans="1:12" ht="9" customHeight="1" thickBot="1">
      <c r="A322" s="405"/>
      <c r="B322" s="406"/>
      <c r="C322" s="407"/>
      <c r="D322" s="408"/>
      <c r="E322" s="412"/>
      <c r="F322" s="408"/>
      <c r="G322" s="235"/>
      <c r="H322" s="236"/>
      <c r="I322" s="237"/>
      <c r="J322" s="235"/>
      <c r="K322" s="235"/>
      <c r="L322" s="125"/>
    </row>
    <row r="323" spans="1:12" ht="15" customHeight="1">
      <c r="A323" s="122" t="s">
        <v>307</v>
      </c>
      <c r="B323" s="373">
        <v>611</v>
      </c>
      <c r="C323" s="374" t="s">
        <v>77</v>
      </c>
      <c r="D323" s="375">
        <v>700</v>
      </c>
      <c r="E323" s="375">
        <v>700</v>
      </c>
      <c r="F323" s="375">
        <v>700</v>
      </c>
      <c r="G323" s="60"/>
      <c r="H323" s="277">
        <v>874</v>
      </c>
      <c r="I323" s="278">
        <v>935</v>
      </c>
      <c r="J323" s="276">
        <f>+I323*1.07</f>
        <v>1000.45</v>
      </c>
      <c r="K323" s="276">
        <f>+J323*1.07</f>
        <v>1070.4815</v>
      </c>
      <c r="L323" s="125">
        <f t="shared" si="42"/>
        <v>61</v>
      </c>
    </row>
    <row r="324" spans="1:12" ht="15" customHeight="1">
      <c r="A324" s="376" t="s">
        <v>323</v>
      </c>
      <c r="B324" s="377">
        <v>616</v>
      </c>
      <c r="C324" s="378" t="s">
        <v>324</v>
      </c>
      <c r="D324" s="379"/>
      <c r="E324" s="379">
        <v>0</v>
      </c>
      <c r="F324" s="379"/>
      <c r="G324" s="235"/>
      <c r="H324" s="380">
        <v>126</v>
      </c>
      <c r="I324" s="381">
        <v>120</v>
      </c>
      <c r="J324" s="382">
        <f>+I324*1.07</f>
        <v>128.4</v>
      </c>
      <c r="K324" s="382">
        <f>+J324*1.07</f>
        <v>137.388</v>
      </c>
      <c r="L324" s="125">
        <f t="shared" si="42"/>
        <v>-6</v>
      </c>
    </row>
    <row r="325" spans="1:12" ht="15" customHeight="1">
      <c r="A325" s="376"/>
      <c r="B325" s="383">
        <v>622</v>
      </c>
      <c r="C325" s="384" t="s">
        <v>65</v>
      </c>
      <c r="D325" s="385">
        <f>+D323*0.1</f>
        <v>70</v>
      </c>
      <c r="E325" s="385">
        <f>+E323*0.1</f>
        <v>70</v>
      </c>
      <c r="F325" s="385">
        <f>+F323*0.1</f>
        <v>70</v>
      </c>
      <c r="G325" s="235"/>
      <c r="H325" s="283">
        <v>100</v>
      </c>
      <c r="I325" s="284">
        <v>105</v>
      </c>
      <c r="J325" s="382">
        <f aca="true" t="shared" si="49" ref="J325:K331">+I325*1.07</f>
        <v>112.35000000000001</v>
      </c>
      <c r="K325" s="382">
        <f t="shared" si="49"/>
        <v>120.21450000000002</v>
      </c>
      <c r="L325" s="125">
        <f t="shared" si="42"/>
        <v>5</v>
      </c>
    </row>
    <row r="326" spans="1:12" ht="15" customHeight="1">
      <c r="A326" s="376"/>
      <c r="B326" s="383">
        <v>625001</v>
      </c>
      <c r="C326" s="384" t="s">
        <v>66</v>
      </c>
      <c r="D326" s="385">
        <f>+D323*0.014</f>
        <v>9.8</v>
      </c>
      <c r="E326" s="385">
        <f>+E323*0.014</f>
        <v>9.8</v>
      </c>
      <c r="F326" s="385">
        <f>+F323*0.014</f>
        <v>9.8</v>
      </c>
      <c r="G326" s="235"/>
      <c r="H326" s="283">
        <v>14</v>
      </c>
      <c r="I326" s="284">
        <v>15</v>
      </c>
      <c r="J326" s="382">
        <f t="shared" si="49"/>
        <v>16.05</v>
      </c>
      <c r="K326" s="382">
        <f t="shared" si="49"/>
        <v>17.1735</v>
      </c>
      <c r="L326" s="125">
        <f t="shared" si="42"/>
        <v>1</v>
      </c>
    </row>
    <row r="327" spans="1:12" ht="15" customHeight="1">
      <c r="A327" s="376"/>
      <c r="B327" s="383">
        <v>625002</v>
      </c>
      <c r="C327" s="384" t="s">
        <v>67</v>
      </c>
      <c r="D327" s="385">
        <f>+D323*0.16</f>
        <v>112</v>
      </c>
      <c r="E327" s="385">
        <f>+E323*0.16</f>
        <v>112</v>
      </c>
      <c r="F327" s="385">
        <f>+F323*0.16</f>
        <v>112</v>
      </c>
      <c r="G327" s="235"/>
      <c r="H327" s="283">
        <v>140</v>
      </c>
      <c r="I327" s="284">
        <v>148</v>
      </c>
      <c r="J327" s="382">
        <f t="shared" si="49"/>
        <v>158.36</v>
      </c>
      <c r="K327" s="382">
        <f t="shared" si="49"/>
        <v>169.44520000000003</v>
      </c>
      <c r="L327" s="125">
        <f t="shared" si="42"/>
        <v>8</v>
      </c>
    </row>
    <row r="328" spans="1:12" ht="15" customHeight="1">
      <c r="A328" s="376"/>
      <c r="B328" s="383">
        <v>625003</v>
      </c>
      <c r="C328" s="384" t="s">
        <v>266</v>
      </c>
      <c r="D328" s="385">
        <f>+D323*0.008</f>
        <v>5.6000000000000005</v>
      </c>
      <c r="E328" s="385">
        <f>+E323*0.008</f>
        <v>5.6000000000000005</v>
      </c>
      <c r="F328" s="385">
        <f>+F323*0.008</f>
        <v>5.6000000000000005</v>
      </c>
      <c r="G328" s="235"/>
      <c r="H328" s="283">
        <v>8</v>
      </c>
      <c r="I328" s="284">
        <v>8</v>
      </c>
      <c r="J328" s="382">
        <f t="shared" si="49"/>
        <v>8.56</v>
      </c>
      <c r="K328" s="382">
        <f t="shared" si="49"/>
        <v>9.1592</v>
      </c>
      <c r="L328" s="125">
        <f t="shared" si="42"/>
        <v>0</v>
      </c>
    </row>
    <row r="329" spans="1:12" ht="15" customHeight="1">
      <c r="A329" s="376"/>
      <c r="B329" s="383">
        <v>625004</v>
      </c>
      <c r="C329" s="384" t="s">
        <v>310</v>
      </c>
      <c r="D329" s="385">
        <f>+D323*0.03</f>
        <v>21</v>
      </c>
      <c r="E329" s="385">
        <f>+E323*0.03</f>
        <v>21</v>
      </c>
      <c r="F329" s="385">
        <f>+F323*0.03</f>
        <v>21</v>
      </c>
      <c r="G329" s="235"/>
      <c r="H329" s="283">
        <v>30</v>
      </c>
      <c r="I329" s="284">
        <v>32</v>
      </c>
      <c r="J329" s="382">
        <f t="shared" si="49"/>
        <v>34.24</v>
      </c>
      <c r="K329" s="382">
        <f t="shared" si="49"/>
        <v>36.6368</v>
      </c>
      <c r="L329" s="125">
        <f t="shared" si="42"/>
        <v>2</v>
      </c>
    </row>
    <row r="330" spans="1:12" ht="15" customHeight="1">
      <c r="A330" s="376"/>
      <c r="B330" s="383">
        <v>625005</v>
      </c>
      <c r="C330" s="384" t="s">
        <v>70</v>
      </c>
      <c r="D330" s="385">
        <f>+D326*0.01</f>
        <v>0.098</v>
      </c>
      <c r="E330" s="385">
        <v>7</v>
      </c>
      <c r="F330" s="385">
        <f>+F326*0.01</f>
        <v>0.098</v>
      </c>
      <c r="G330" s="235"/>
      <c r="H330" s="283">
        <v>10</v>
      </c>
      <c r="I330" s="284">
        <v>11</v>
      </c>
      <c r="J330" s="382">
        <f t="shared" si="49"/>
        <v>11.770000000000001</v>
      </c>
      <c r="K330" s="382">
        <f t="shared" si="49"/>
        <v>12.593900000000001</v>
      </c>
      <c r="L330" s="125">
        <f t="shared" si="42"/>
        <v>1</v>
      </c>
    </row>
    <row r="331" spans="1:12" ht="15" customHeight="1">
      <c r="A331" s="124"/>
      <c r="B331" s="383">
        <v>625007</v>
      </c>
      <c r="C331" s="384" t="s">
        <v>311</v>
      </c>
      <c r="D331" s="385">
        <f>+D323*0.0275</f>
        <v>19.25</v>
      </c>
      <c r="E331" s="385">
        <f>+E323*0.0275</f>
        <v>19.25</v>
      </c>
      <c r="F331" s="385">
        <f>+F323*0.0275</f>
        <v>19.25</v>
      </c>
      <c r="G331" s="235"/>
      <c r="H331" s="283">
        <v>48</v>
      </c>
      <c r="I331" s="284">
        <v>50</v>
      </c>
      <c r="J331" s="382">
        <f t="shared" si="49"/>
        <v>53.5</v>
      </c>
      <c r="K331" s="382">
        <f t="shared" si="49"/>
        <v>57.245000000000005</v>
      </c>
      <c r="L331" s="125">
        <f t="shared" si="42"/>
        <v>2</v>
      </c>
    </row>
    <row r="332" spans="1:12" ht="15" customHeight="1">
      <c r="A332" s="124"/>
      <c r="B332" s="383"/>
      <c r="C332" s="384" t="s">
        <v>312</v>
      </c>
      <c r="D332" s="385">
        <f aca="true" t="shared" si="50" ref="D332:K332">SUM(D323:D331)</f>
        <v>937.7479999999999</v>
      </c>
      <c r="E332" s="385">
        <f t="shared" si="50"/>
        <v>944.65</v>
      </c>
      <c r="F332" s="385">
        <f t="shared" si="50"/>
        <v>937.7479999999999</v>
      </c>
      <c r="G332" s="385">
        <f t="shared" si="50"/>
        <v>0</v>
      </c>
      <c r="H332" s="283">
        <f t="shared" si="50"/>
        <v>1350</v>
      </c>
      <c r="I332" s="284">
        <f t="shared" si="50"/>
        <v>1424</v>
      </c>
      <c r="J332" s="282">
        <f t="shared" si="50"/>
        <v>1523.68</v>
      </c>
      <c r="K332" s="282">
        <f t="shared" si="50"/>
        <v>1630.3376000000003</v>
      </c>
      <c r="L332" s="125">
        <f t="shared" si="42"/>
        <v>74</v>
      </c>
    </row>
    <row r="333" spans="1:12" ht="15" customHeight="1">
      <c r="A333" s="124"/>
      <c r="B333" s="383">
        <v>632001</v>
      </c>
      <c r="C333" s="384" t="s">
        <v>313</v>
      </c>
      <c r="D333" s="385">
        <v>25</v>
      </c>
      <c r="E333" s="385">
        <v>25</v>
      </c>
      <c r="F333" s="385">
        <v>25</v>
      </c>
      <c r="G333" s="235"/>
      <c r="H333" s="283">
        <v>180</v>
      </c>
      <c r="I333" s="284">
        <v>180</v>
      </c>
      <c r="J333" s="282">
        <f>+I333*1.07</f>
        <v>192.60000000000002</v>
      </c>
      <c r="K333" s="282">
        <f>+J333*1.07</f>
        <v>206.08200000000005</v>
      </c>
      <c r="L333" s="125">
        <f t="shared" si="42"/>
        <v>0</v>
      </c>
    </row>
    <row r="334" spans="1:12" ht="15" customHeight="1">
      <c r="A334" s="124"/>
      <c r="B334" s="383">
        <v>632002</v>
      </c>
      <c r="C334" s="384" t="s">
        <v>93</v>
      </c>
      <c r="D334" s="385">
        <v>5</v>
      </c>
      <c r="E334" s="385">
        <v>11</v>
      </c>
      <c r="F334" s="385">
        <v>5</v>
      </c>
      <c r="G334" s="235"/>
      <c r="H334" s="283">
        <v>30</v>
      </c>
      <c r="I334" s="284">
        <v>30</v>
      </c>
      <c r="J334" s="282">
        <f aca="true" t="shared" si="51" ref="J334:K340">+I334*1.07</f>
        <v>32.1</v>
      </c>
      <c r="K334" s="282">
        <f t="shared" si="51"/>
        <v>34.347</v>
      </c>
      <c r="L334" s="125">
        <f t="shared" si="42"/>
        <v>0</v>
      </c>
    </row>
    <row r="335" spans="1:12" ht="15" customHeight="1">
      <c r="A335" s="124"/>
      <c r="B335" s="383">
        <v>632003</v>
      </c>
      <c r="C335" s="384" t="s">
        <v>314</v>
      </c>
      <c r="D335" s="385">
        <v>10</v>
      </c>
      <c r="E335" s="385">
        <v>10</v>
      </c>
      <c r="F335" s="385">
        <v>10</v>
      </c>
      <c r="G335" s="235"/>
      <c r="H335" s="283">
        <v>12</v>
      </c>
      <c r="I335" s="284">
        <v>12</v>
      </c>
      <c r="J335" s="282">
        <f t="shared" si="51"/>
        <v>12.84</v>
      </c>
      <c r="K335" s="282">
        <f t="shared" si="51"/>
        <v>13.738800000000001</v>
      </c>
      <c r="L335" s="125">
        <f t="shared" si="42"/>
        <v>0</v>
      </c>
    </row>
    <row r="336" spans="1:12" ht="15" customHeight="1">
      <c r="A336" s="124"/>
      <c r="B336" s="383">
        <v>633006</v>
      </c>
      <c r="C336" s="384" t="s">
        <v>315</v>
      </c>
      <c r="D336" s="385">
        <v>8</v>
      </c>
      <c r="E336" s="385">
        <v>8</v>
      </c>
      <c r="F336" s="385">
        <v>8</v>
      </c>
      <c r="G336" s="235"/>
      <c r="H336" s="283">
        <v>52</v>
      </c>
      <c r="I336" s="284">
        <v>45</v>
      </c>
      <c r="J336" s="282">
        <f t="shared" si="51"/>
        <v>48.150000000000006</v>
      </c>
      <c r="K336" s="282">
        <f t="shared" si="51"/>
        <v>51.52050000000001</v>
      </c>
      <c r="L336" s="125">
        <f t="shared" si="42"/>
        <v>-7</v>
      </c>
    </row>
    <row r="337" spans="1:12" ht="15" customHeight="1">
      <c r="A337" s="124"/>
      <c r="B337" s="386">
        <v>635006</v>
      </c>
      <c r="C337" s="387" t="s">
        <v>316</v>
      </c>
      <c r="D337" s="388">
        <v>13</v>
      </c>
      <c r="E337" s="388">
        <v>13</v>
      </c>
      <c r="F337" s="388">
        <v>13</v>
      </c>
      <c r="G337" s="235"/>
      <c r="H337" s="389">
        <v>20</v>
      </c>
      <c r="I337" s="390">
        <v>0</v>
      </c>
      <c r="J337" s="282">
        <f t="shared" si="51"/>
        <v>0</v>
      </c>
      <c r="K337" s="282">
        <f t="shared" si="51"/>
        <v>0</v>
      </c>
      <c r="L337" s="125">
        <f t="shared" si="42"/>
        <v>-20</v>
      </c>
    </row>
    <row r="338" spans="1:12" ht="15" customHeight="1">
      <c r="A338" s="124"/>
      <c r="B338" s="386">
        <v>637004</v>
      </c>
      <c r="C338" s="387" t="s">
        <v>318</v>
      </c>
      <c r="D338" s="388">
        <v>2</v>
      </c>
      <c r="E338" s="388">
        <v>2</v>
      </c>
      <c r="F338" s="388">
        <v>2</v>
      </c>
      <c r="G338" s="235"/>
      <c r="H338" s="389">
        <v>8</v>
      </c>
      <c r="I338" s="390">
        <v>0</v>
      </c>
      <c r="J338" s="282">
        <f t="shared" si="51"/>
        <v>0</v>
      </c>
      <c r="K338" s="282">
        <f t="shared" si="51"/>
        <v>0</v>
      </c>
      <c r="L338" s="125">
        <f t="shared" si="42"/>
        <v>-8</v>
      </c>
    </row>
    <row r="339" spans="1:12" ht="15" customHeight="1">
      <c r="A339" s="124"/>
      <c r="B339" s="386">
        <v>637016</v>
      </c>
      <c r="C339" s="387" t="s">
        <v>319</v>
      </c>
      <c r="D339" s="388">
        <v>8</v>
      </c>
      <c r="E339" s="388">
        <v>7</v>
      </c>
      <c r="F339" s="388">
        <v>8</v>
      </c>
      <c r="G339" s="235"/>
      <c r="H339" s="389">
        <v>15</v>
      </c>
      <c r="I339" s="390">
        <v>16</v>
      </c>
      <c r="J339" s="282">
        <f t="shared" si="51"/>
        <v>17.12</v>
      </c>
      <c r="K339" s="282">
        <f t="shared" si="51"/>
        <v>18.3184</v>
      </c>
      <c r="L339" s="125">
        <f t="shared" si="42"/>
        <v>1</v>
      </c>
    </row>
    <row r="340" spans="1:12" ht="15" customHeight="1">
      <c r="A340" s="124"/>
      <c r="B340" s="386">
        <v>642015</v>
      </c>
      <c r="C340" s="387" t="s">
        <v>320</v>
      </c>
      <c r="D340" s="388">
        <v>13</v>
      </c>
      <c r="E340" s="388">
        <v>1</v>
      </c>
      <c r="F340" s="388">
        <v>13</v>
      </c>
      <c r="G340" s="235"/>
      <c r="H340" s="389">
        <v>10</v>
      </c>
      <c r="I340" s="390">
        <v>15</v>
      </c>
      <c r="J340" s="282">
        <f t="shared" si="51"/>
        <v>16.05</v>
      </c>
      <c r="K340" s="282">
        <f t="shared" si="51"/>
        <v>17.1735</v>
      </c>
      <c r="L340" s="125">
        <f t="shared" si="42"/>
        <v>5</v>
      </c>
    </row>
    <row r="341" spans="1:12" ht="15" customHeight="1" thickBot="1">
      <c r="A341" s="124"/>
      <c r="B341" s="391"/>
      <c r="C341" s="392" t="s">
        <v>321</v>
      </c>
      <c r="D341" s="393">
        <f>SUM(D333:D339)</f>
        <v>71</v>
      </c>
      <c r="E341" s="393">
        <f aca="true" t="shared" si="52" ref="E341:K341">SUM(E333:E340)</f>
        <v>77</v>
      </c>
      <c r="F341" s="393">
        <f t="shared" si="52"/>
        <v>84</v>
      </c>
      <c r="G341" s="393">
        <f t="shared" si="52"/>
        <v>0</v>
      </c>
      <c r="H341" s="394">
        <f t="shared" si="52"/>
        <v>327</v>
      </c>
      <c r="I341" s="395">
        <f t="shared" si="52"/>
        <v>298</v>
      </c>
      <c r="J341" s="396">
        <f t="shared" si="52"/>
        <v>318.86000000000007</v>
      </c>
      <c r="K341" s="396">
        <f t="shared" si="52"/>
        <v>341.18020000000007</v>
      </c>
      <c r="L341" s="125">
        <f t="shared" si="42"/>
        <v>-29</v>
      </c>
    </row>
    <row r="342" spans="1:12" ht="15" customHeight="1" thickBot="1">
      <c r="A342" s="397" t="s">
        <v>325</v>
      </c>
      <c r="B342" s="398"/>
      <c r="C342" s="399"/>
      <c r="D342" s="400">
        <f>+D341+D332</f>
        <v>1008.7479999999999</v>
      </c>
      <c r="E342" s="400">
        <f>+E341+E332</f>
        <v>1021.65</v>
      </c>
      <c r="F342" s="400">
        <f>+F341+F332</f>
        <v>1021.7479999999999</v>
      </c>
      <c r="G342" s="413"/>
      <c r="H342" s="402">
        <f>+H341+H332</f>
        <v>1677</v>
      </c>
      <c r="I342" s="403">
        <f>+I341+I332</f>
        <v>1722</v>
      </c>
      <c r="J342" s="404">
        <f>+J341+J332</f>
        <v>1842.5400000000002</v>
      </c>
      <c r="K342" s="404">
        <f>+K341+K332</f>
        <v>1971.5178000000003</v>
      </c>
      <c r="L342" s="125">
        <f t="shared" si="42"/>
        <v>45</v>
      </c>
    </row>
    <row r="343" spans="1:12" ht="15" customHeight="1" thickBot="1">
      <c r="A343" s="405"/>
      <c r="B343" s="406"/>
      <c r="C343" s="407"/>
      <c r="D343" s="408"/>
      <c r="E343" s="408"/>
      <c r="F343" s="408"/>
      <c r="G343" s="235"/>
      <c r="H343" s="409"/>
      <c r="I343" s="410"/>
      <c r="J343" s="411"/>
      <c r="K343" s="411"/>
      <c r="L343" s="125"/>
    </row>
    <row r="344" spans="1:12" ht="15" customHeight="1">
      <c r="A344" s="122" t="s">
        <v>307</v>
      </c>
      <c r="B344" s="373">
        <v>611</v>
      </c>
      <c r="C344" s="374" t="s">
        <v>77</v>
      </c>
      <c r="D344" s="375">
        <v>730</v>
      </c>
      <c r="E344" s="375">
        <v>730</v>
      </c>
      <c r="F344" s="375">
        <v>730</v>
      </c>
      <c r="G344" s="60"/>
      <c r="H344" s="277">
        <v>956</v>
      </c>
      <c r="I344" s="278">
        <v>1021</v>
      </c>
      <c r="J344" s="276">
        <f>+I344*1.07</f>
        <v>1092.47</v>
      </c>
      <c r="K344" s="414">
        <f>+J344*1.07</f>
        <v>1168.9429</v>
      </c>
      <c r="L344" s="125">
        <f t="shared" si="42"/>
        <v>65</v>
      </c>
    </row>
    <row r="345" spans="1:12" ht="15" customHeight="1">
      <c r="A345" s="376" t="s">
        <v>326</v>
      </c>
      <c r="B345" s="377">
        <v>616</v>
      </c>
      <c r="C345" s="378" t="s">
        <v>324</v>
      </c>
      <c r="D345" s="379"/>
      <c r="E345" s="379">
        <v>0</v>
      </c>
      <c r="F345" s="379"/>
      <c r="G345" s="235"/>
      <c r="H345" s="380">
        <v>120</v>
      </c>
      <c r="I345" s="381">
        <v>125</v>
      </c>
      <c r="J345" s="382">
        <f>+I345*1.07</f>
        <v>133.75</v>
      </c>
      <c r="K345" s="415">
        <f>+J345*1.07</f>
        <v>143.1125</v>
      </c>
      <c r="L345" s="125">
        <f t="shared" si="42"/>
        <v>5</v>
      </c>
    </row>
    <row r="346" spans="1:12" ht="15" customHeight="1">
      <c r="A346" s="376"/>
      <c r="B346" s="383">
        <v>621</v>
      </c>
      <c r="C346" s="384" t="s">
        <v>65</v>
      </c>
      <c r="D346" s="385">
        <f>+D344*0.1</f>
        <v>73</v>
      </c>
      <c r="E346" s="385">
        <f>+E344*0.1</f>
        <v>73</v>
      </c>
      <c r="F346" s="385">
        <f>+F344*0.1</f>
        <v>73</v>
      </c>
      <c r="G346" s="235"/>
      <c r="H346" s="283">
        <v>108</v>
      </c>
      <c r="I346" s="284">
        <v>115</v>
      </c>
      <c r="J346" s="382">
        <f aca="true" t="shared" si="53" ref="J346:K352">+I346*1.07</f>
        <v>123.05000000000001</v>
      </c>
      <c r="K346" s="415">
        <f t="shared" si="53"/>
        <v>131.66350000000003</v>
      </c>
      <c r="L346" s="125">
        <f t="shared" si="42"/>
        <v>7</v>
      </c>
    </row>
    <row r="347" spans="1:12" ht="15" customHeight="1">
      <c r="A347" s="376"/>
      <c r="B347" s="383">
        <v>625001</v>
      </c>
      <c r="C347" s="384" t="s">
        <v>66</v>
      </c>
      <c r="D347" s="385">
        <f>+D344*0.014</f>
        <v>10.22</v>
      </c>
      <c r="E347" s="385">
        <f>+E344*0.014</f>
        <v>10.22</v>
      </c>
      <c r="F347" s="385">
        <f>+F344*0.014</f>
        <v>10.22</v>
      </c>
      <c r="G347" s="235"/>
      <c r="H347" s="283">
        <v>15</v>
      </c>
      <c r="I347" s="284">
        <v>16</v>
      </c>
      <c r="J347" s="382">
        <f t="shared" si="53"/>
        <v>17.12</v>
      </c>
      <c r="K347" s="415">
        <f t="shared" si="53"/>
        <v>18.3184</v>
      </c>
      <c r="L347" s="125">
        <f t="shared" si="42"/>
        <v>1</v>
      </c>
    </row>
    <row r="348" spans="1:12" ht="15" customHeight="1">
      <c r="A348" s="376"/>
      <c r="B348" s="383">
        <v>625002</v>
      </c>
      <c r="C348" s="384" t="s">
        <v>67</v>
      </c>
      <c r="D348" s="385">
        <f>+D344*0.16</f>
        <v>116.8</v>
      </c>
      <c r="E348" s="385">
        <f>+E344*0.16</f>
        <v>116.8</v>
      </c>
      <c r="F348" s="385">
        <f>+F344*0.16</f>
        <v>116.8</v>
      </c>
      <c r="G348" s="235"/>
      <c r="H348" s="283">
        <v>151</v>
      </c>
      <c r="I348" s="284">
        <v>160</v>
      </c>
      <c r="J348" s="382">
        <f t="shared" si="53"/>
        <v>171.20000000000002</v>
      </c>
      <c r="K348" s="415">
        <f t="shared" si="53"/>
        <v>183.18400000000003</v>
      </c>
      <c r="L348" s="125">
        <f t="shared" si="42"/>
        <v>9</v>
      </c>
    </row>
    <row r="349" spans="1:12" ht="15" customHeight="1">
      <c r="A349" s="376"/>
      <c r="B349" s="383">
        <v>625003</v>
      </c>
      <c r="C349" s="384" t="s">
        <v>266</v>
      </c>
      <c r="D349" s="385">
        <f>+D344*0.008</f>
        <v>5.84</v>
      </c>
      <c r="E349" s="385">
        <f>+E344*0.008</f>
        <v>5.84</v>
      </c>
      <c r="F349" s="385">
        <f>+F344*0.008</f>
        <v>5.84</v>
      </c>
      <c r="G349" s="235"/>
      <c r="H349" s="283">
        <v>9</v>
      </c>
      <c r="I349" s="284">
        <v>9</v>
      </c>
      <c r="J349" s="382">
        <f t="shared" si="53"/>
        <v>9.63</v>
      </c>
      <c r="K349" s="415">
        <f t="shared" si="53"/>
        <v>10.304100000000002</v>
      </c>
      <c r="L349" s="125">
        <f t="shared" si="42"/>
        <v>0</v>
      </c>
    </row>
    <row r="350" spans="1:12" ht="15" customHeight="1">
      <c r="A350" s="376"/>
      <c r="B350" s="383">
        <v>625004</v>
      </c>
      <c r="C350" s="384" t="s">
        <v>310</v>
      </c>
      <c r="D350" s="385">
        <f>+D344*0.03</f>
        <v>21.9</v>
      </c>
      <c r="E350" s="385">
        <f>+E344*0.03</f>
        <v>21.9</v>
      </c>
      <c r="F350" s="385">
        <f>+F344*0.03</f>
        <v>21.9</v>
      </c>
      <c r="G350" s="235"/>
      <c r="H350" s="283">
        <v>33</v>
      </c>
      <c r="I350" s="284">
        <v>35</v>
      </c>
      <c r="J350" s="382">
        <f t="shared" si="53"/>
        <v>37.45</v>
      </c>
      <c r="K350" s="415">
        <f t="shared" si="53"/>
        <v>40.07150000000001</v>
      </c>
      <c r="L350" s="125">
        <f aca="true" t="shared" si="54" ref="L350:L395">+I350-H350</f>
        <v>2</v>
      </c>
    </row>
    <row r="351" spans="1:12" ht="15" customHeight="1">
      <c r="A351" s="376"/>
      <c r="B351" s="383">
        <v>625005</v>
      </c>
      <c r="C351" s="384" t="s">
        <v>70</v>
      </c>
      <c r="D351" s="385">
        <f>+D347*0.01</f>
        <v>0.10220000000000001</v>
      </c>
      <c r="E351" s="385">
        <f>+E344*0.01</f>
        <v>7.3</v>
      </c>
      <c r="F351" s="385">
        <f>+F347*0.01</f>
        <v>0.10220000000000001</v>
      </c>
      <c r="G351" s="235"/>
      <c r="H351" s="283">
        <v>11</v>
      </c>
      <c r="I351" s="284">
        <v>12</v>
      </c>
      <c r="J351" s="382">
        <f t="shared" si="53"/>
        <v>12.84</v>
      </c>
      <c r="K351" s="415">
        <f t="shared" si="53"/>
        <v>13.738800000000001</v>
      </c>
      <c r="L351" s="125">
        <f t="shared" si="54"/>
        <v>1</v>
      </c>
    </row>
    <row r="352" spans="1:12" ht="15" customHeight="1">
      <c r="A352" s="124"/>
      <c r="B352" s="383">
        <v>625007</v>
      </c>
      <c r="C352" s="384" t="s">
        <v>311</v>
      </c>
      <c r="D352" s="385">
        <f>+D344*0.0275</f>
        <v>20.075</v>
      </c>
      <c r="E352" s="385">
        <f>+E344*0.0275</f>
        <v>20.075</v>
      </c>
      <c r="F352" s="385">
        <f>+F344*0.0275</f>
        <v>20.075</v>
      </c>
      <c r="G352" s="235"/>
      <c r="H352" s="283">
        <v>52</v>
      </c>
      <c r="I352" s="284">
        <v>55</v>
      </c>
      <c r="J352" s="382">
        <f t="shared" si="53"/>
        <v>58.85</v>
      </c>
      <c r="K352" s="415">
        <f t="shared" si="53"/>
        <v>62.969500000000004</v>
      </c>
      <c r="L352" s="125">
        <f t="shared" si="54"/>
        <v>3</v>
      </c>
    </row>
    <row r="353" spans="1:12" ht="15" customHeight="1">
      <c r="A353" s="124"/>
      <c r="B353" s="383"/>
      <c r="C353" s="384" t="s">
        <v>312</v>
      </c>
      <c r="D353" s="385">
        <f aca="true" t="shared" si="55" ref="D353:K353">SUM(D344:D352)</f>
        <v>977.9372000000001</v>
      </c>
      <c r="E353" s="385">
        <f t="shared" si="55"/>
        <v>985.135</v>
      </c>
      <c r="F353" s="385">
        <f t="shared" si="55"/>
        <v>977.9372000000001</v>
      </c>
      <c r="G353" s="385">
        <f t="shared" si="55"/>
        <v>0</v>
      </c>
      <c r="H353" s="283">
        <f t="shared" si="55"/>
        <v>1455</v>
      </c>
      <c r="I353" s="284">
        <f t="shared" si="55"/>
        <v>1548</v>
      </c>
      <c r="J353" s="282">
        <f t="shared" si="55"/>
        <v>1656.36</v>
      </c>
      <c r="K353" s="416">
        <f t="shared" si="55"/>
        <v>1772.3052000000002</v>
      </c>
      <c r="L353" s="125">
        <f t="shared" si="54"/>
        <v>93</v>
      </c>
    </row>
    <row r="354" spans="1:12" ht="15" customHeight="1">
      <c r="A354" s="124"/>
      <c r="B354" s="383">
        <v>632001</v>
      </c>
      <c r="C354" s="384" t="s">
        <v>313</v>
      </c>
      <c r="D354" s="385">
        <v>31</v>
      </c>
      <c r="E354" s="385">
        <v>31.86</v>
      </c>
      <c r="F354" s="385">
        <v>31</v>
      </c>
      <c r="G354" s="235"/>
      <c r="H354" s="283">
        <v>200</v>
      </c>
      <c r="I354" s="284">
        <v>180</v>
      </c>
      <c r="J354" s="282">
        <f>+I354*1.07</f>
        <v>192.60000000000002</v>
      </c>
      <c r="K354" s="416">
        <f>+J354*1.07</f>
        <v>206.08200000000005</v>
      </c>
      <c r="L354" s="125">
        <f t="shared" si="54"/>
        <v>-20</v>
      </c>
    </row>
    <row r="355" spans="1:12" ht="15" customHeight="1">
      <c r="A355" s="124"/>
      <c r="B355" s="383">
        <v>632002</v>
      </c>
      <c r="C355" s="384" t="s">
        <v>93</v>
      </c>
      <c r="D355" s="385">
        <v>13</v>
      </c>
      <c r="E355" s="385">
        <v>20</v>
      </c>
      <c r="F355" s="385">
        <v>13</v>
      </c>
      <c r="G355" s="235"/>
      <c r="H355" s="283">
        <v>30</v>
      </c>
      <c r="I355" s="284">
        <v>30</v>
      </c>
      <c r="J355" s="282">
        <f aca="true" t="shared" si="56" ref="J355:K361">+I355*1.07</f>
        <v>32.1</v>
      </c>
      <c r="K355" s="416">
        <f t="shared" si="56"/>
        <v>34.347</v>
      </c>
      <c r="L355" s="125">
        <f t="shared" si="54"/>
        <v>0</v>
      </c>
    </row>
    <row r="356" spans="1:12" ht="15" customHeight="1">
      <c r="A356" s="124"/>
      <c r="B356" s="383">
        <v>632003</v>
      </c>
      <c r="C356" s="384" t="s">
        <v>314</v>
      </c>
      <c r="D356" s="385">
        <v>13</v>
      </c>
      <c r="E356" s="385">
        <v>13</v>
      </c>
      <c r="F356" s="385">
        <v>13</v>
      </c>
      <c r="G356" s="235"/>
      <c r="H356" s="283">
        <v>20</v>
      </c>
      <c r="I356" s="284">
        <v>12</v>
      </c>
      <c r="J356" s="282">
        <f t="shared" si="56"/>
        <v>12.84</v>
      </c>
      <c r="K356" s="416">
        <f t="shared" si="56"/>
        <v>13.738800000000001</v>
      </c>
      <c r="L356" s="125">
        <f t="shared" si="54"/>
        <v>-8</v>
      </c>
    </row>
    <row r="357" spans="1:12" ht="15" customHeight="1">
      <c r="A357" s="124"/>
      <c r="B357" s="383">
        <v>633006</v>
      </c>
      <c r="C357" s="384" t="s">
        <v>315</v>
      </c>
      <c r="D357" s="385">
        <v>7</v>
      </c>
      <c r="E357" s="385">
        <v>7</v>
      </c>
      <c r="F357" s="385">
        <v>7</v>
      </c>
      <c r="G357" s="235"/>
      <c r="H357" s="283">
        <v>15</v>
      </c>
      <c r="I357" s="284">
        <v>45</v>
      </c>
      <c r="J357" s="282">
        <f t="shared" si="56"/>
        <v>48.150000000000006</v>
      </c>
      <c r="K357" s="416">
        <f t="shared" si="56"/>
        <v>51.52050000000001</v>
      </c>
      <c r="L357" s="125">
        <f t="shared" si="54"/>
        <v>30</v>
      </c>
    </row>
    <row r="358" spans="1:12" ht="15" customHeight="1">
      <c r="A358" s="124"/>
      <c r="B358" s="386">
        <v>635006</v>
      </c>
      <c r="C358" s="387" t="s">
        <v>316</v>
      </c>
      <c r="D358" s="388">
        <v>10</v>
      </c>
      <c r="E358" s="388">
        <v>0</v>
      </c>
      <c r="F358" s="388">
        <v>10</v>
      </c>
      <c r="G358" s="235"/>
      <c r="H358" s="389">
        <v>25</v>
      </c>
      <c r="I358" s="390">
        <v>0</v>
      </c>
      <c r="J358" s="282">
        <f t="shared" si="56"/>
        <v>0</v>
      </c>
      <c r="K358" s="416">
        <f t="shared" si="56"/>
        <v>0</v>
      </c>
      <c r="L358" s="125">
        <f t="shared" si="54"/>
        <v>-25</v>
      </c>
    </row>
    <row r="359" spans="1:12" ht="15" customHeight="1">
      <c r="A359" s="124"/>
      <c r="B359" s="386">
        <v>637004</v>
      </c>
      <c r="C359" s="387" t="s">
        <v>318</v>
      </c>
      <c r="D359" s="388">
        <v>2</v>
      </c>
      <c r="E359" s="388">
        <v>2</v>
      </c>
      <c r="F359" s="388">
        <v>2</v>
      </c>
      <c r="G359" s="235"/>
      <c r="H359" s="389">
        <v>10</v>
      </c>
      <c r="I359" s="390">
        <v>0</v>
      </c>
      <c r="J359" s="282">
        <f t="shared" si="56"/>
        <v>0</v>
      </c>
      <c r="K359" s="416">
        <f t="shared" si="56"/>
        <v>0</v>
      </c>
      <c r="L359" s="125">
        <f t="shared" si="54"/>
        <v>-10</v>
      </c>
    </row>
    <row r="360" spans="1:12" ht="15" customHeight="1">
      <c r="A360" s="124"/>
      <c r="B360" s="386">
        <v>637016</v>
      </c>
      <c r="C360" s="387" t="s">
        <v>319</v>
      </c>
      <c r="D360" s="388">
        <v>17</v>
      </c>
      <c r="E360" s="388">
        <v>8</v>
      </c>
      <c r="F360" s="388">
        <v>17</v>
      </c>
      <c r="G360" s="235"/>
      <c r="H360" s="389">
        <v>17</v>
      </c>
      <c r="I360" s="390">
        <v>17</v>
      </c>
      <c r="J360" s="282">
        <f t="shared" si="56"/>
        <v>18.19</v>
      </c>
      <c r="K360" s="416">
        <f t="shared" si="56"/>
        <v>19.463300000000004</v>
      </c>
      <c r="L360" s="125">
        <f t="shared" si="54"/>
        <v>0</v>
      </c>
    </row>
    <row r="361" spans="1:12" ht="15" customHeight="1">
      <c r="A361" s="124"/>
      <c r="B361" s="386">
        <v>642015</v>
      </c>
      <c r="C361" s="387" t="s">
        <v>320</v>
      </c>
      <c r="D361" s="388">
        <v>13</v>
      </c>
      <c r="E361" s="388">
        <v>9</v>
      </c>
      <c r="F361" s="388">
        <v>13</v>
      </c>
      <c r="G361" s="235"/>
      <c r="H361" s="389">
        <v>15</v>
      </c>
      <c r="I361" s="390">
        <v>17</v>
      </c>
      <c r="J361" s="282">
        <f t="shared" si="56"/>
        <v>18.19</v>
      </c>
      <c r="K361" s="416">
        <f t="shared" si="56"/>
        <v>19.463300000000004</v>
      </c>
      <c r="L361" s="125">
        <f t="shared" si="54"/>
        <v>2</v>
      </c>
    </row>
    <row r="362" spans="1:12" ht="15" customHeight="1" thickBot="1">
      <c r="A362" s="124"/>
      <c r="B362" s="391"/>
      <c r="C362" s="392" t="s">
        <v>321</v>
      </c>
      <c r="D362" s="393">
        <f>SUM(D354:D360)</f>
        <v>93</v>
      </c>
      <c r="E362" s="393">
        <f aca="true" t="shared" si="57" ref="E362:K362">SUM(E354:E361)</f>
        <v>90.86</v>
      </c>
      <c r="F362" s="393">
        <f t="shared" si="57"/>
        <v>106</v>
      </c>
      <c r="G362" s="393">
        <f t="shared" si="57"/>
        <v>0</v>
      </c>
      <c r="H362" s="394">
        <f t="shared" si="57"/>
        <v>332</v>
      </c>
      <c r="I362" s="395">
        <f t="shared" si="57"/>
        <v>301</v>
      </c>
      <c r="J362" s="396">
        <f t="shared" si="57"/>
        <v>322.07000000000005</v>
      </c>
      <c r="K362" s="417">
        <f t="shared" si="57"/>
        <v>344.6149000000001</v>
      </c>
      <c r="L362" s="125">
        <f t="shared" si="54"/>
        <v>-31</v>
      </c>
    </row>
    <row r="363" spans="1:12" ht="15" customHeight="1" thickBot="1">
      <c r="A363" s="397" t="s">
        <v>327</v>
      </c>
      <c r="B363" s="398"/>
      <c r="C363" s="399"/>
      <c r="D363" s="400">
        <f>+D353+D362</f>
        <v>1070.9372</v>
      </c>
      <c r="E363" s="400">
        <f>+E353+E362</f>
        <v>1075.995</v>
      </c>
      <c r="F363" s="400">
        <f>+F353+F362</f>
        <v>1083.9372</v>
      </c>
      <c r="G363" s="413"/>
      <c r="H363" s="402">
        <f>+H362+H353</f>
        <v>1787</v>
      </c>
      <c r="I363" s="403">
        <f>+I362+I353</f>
        <v>1849</v>
      </c>
      <c r="J363" s="404">
        <f>+J362+J353</f>
        <v>1978.4299999999998</v>
      </c>
      <c r="K363" s="404">
        <f>+K362+K353</f>
        <v>2116.9201000000003</v>
      </c>
      <c r="L363" s="125">
        <f t="shared" si="54"/>
        <v>62</v>
      </c>
    </row>
    <row r="364" spans="1:12" ht="15" customHeight="1" thickBot="1">
      <c r="A364" s="418"/>
      <c r="B364" s="419"/>
      <c r="C364" s="420"/>
      <c r="D364" s="421"/>
      <c r="E364" s="421"/>
      <c r="F364" s="421"/>
      <c r="G364" s="60"/>
      <c r="H364" s="422"/>
      <c r="I364" s="423"/>
      <c r="J364" s="424"/>
      <c r="K364" s="424"/>
      <c r="L364" s="125"/>
    </row>
    <row r="365" spans="1:12" ht="15" customHeight="1" thickBot="1">
      <c r="A365" s="90" t="s">
        <v>307</v>
      </c>
      <c r="B365" s="425">
        <v>642004</v>
      </c>
      <c r="C365" s="426" t="s">
        <v>328</v>
      </c>
      <c r="D365" s="427"/>
      <c r="E365" s="427"/>
      <c r="F365" s="427"/>
      <c r="G365" s="428"/>
      <c r="H365" s="429">
        <v>1138</v>
      </c>
      <c r="I365" s="430">
        <v>1070</v>
      </c>
      <c r="J365" s="431">
        <v>1138</v>
      </c>
      <c r="K365" s="432">
        <v>1138</v>
      </c>
      <c r="L365" s="125"/>
    </row>
    <row r="366" spans="1:12" ht="15" customHeight="1">
      <c r="A366" s="405"/>
      <c r="B366" s="406"/>
      <c r="C366" s="407"/>
      <c r="D366" s="408"/>
      <c r="E366" s="408"/>
      <c r="F366" s="408"/>
      <c r="G366" s="235"/>
      <c r="H366" s="409"/>
      <c r="I366" s="410"/>
      <c r="J366" s="411"/>
      <c r="K366" s="411"/>
      <c r="L366" s="125"/>
    </row>
    <row r="367" spans="1:12" ht="15" customHeight="1" thickBot="1">
      <c r="A367" s="405"/>
      <c r="B367" s="406"/>
      <c r="C367" s="407"/>
      <c r="D367" s="408"/>
      <c r="E367" s="408"/>
      <c r="F367" s="408"/>
      <c r="G367" s="235"/>
      <c r="H367" s="409"/>
      <c r="I367" s="410"/>
      <c r="J367" s="411"/>
      <c r="K367" s="411"/>
      <c r="L367" s="125"/>
    </row>
    <row r="368" spans="1:12" ht="15" customHeight="1">
      <c r="A368" s="433" t="s">
        <v>329</v>
      </c>
      <c r="B368" s="434">
        <v>641006</v>
      </c>
      <c r="C368" s="435" t="s">
        <v>330</v>
      </c>
      <c r="D368" s="436">
        <v>7826</v>
      </c>
      <c r="E368" s="436">
        <v>7996</v>
      </c>
      <c r="F368" s="436">
        <v>7826</v>
      </c>
      <c r="G368" s="437"/>
      <c r="H368" s="438">
        <v>9991</v>
      </c>
      <c r="I368" s="438">
        <v>10490</v>
      </c>
      <c r="J368" s="439">
        <f>+I368*1.05</f>
        <v>11014.5</v>
      </c>
      <c r="K368" s="440">
        <f>+J368*1.05</f>
        <v>11565.225</v>
      </c>
      <c r="L368" s="194">
        <f t="shared" si="54"/>
        <v>499</v>
      </c>
    </row>
    <row r="369" spans="1:12" ht="15" customHeight="1">
      <c r="A369" s="441"/>
      <c r="B369" s="442"/>
      <c r="C369" s="443" t="s">
        <v>331</v>
      </c>
      <c r="D369" s="444"/>
      <c r="E369" s="444"/>
      <c r="F369" s="444"/>
      <c r="G369" s="445"/>
      <c r="H369" s="446">
        <v>122</v>
      </c>
      <c r="I369" s="446">
        <v>125</v>
      </c>
      <c r="J369" s="447">
        <f>+I369*1.05</f>
        <v>131.25</v>
      </c>
      <c r="K369" s="448">
        <f>+J369*1.05</f>
        <v>137.8125</v>
      </c>
      <c r="L369" s="194">
        <f t="shared" si="54"/>
        <v>3</v>
      </c>
    </row>
    <row r="370" spans="1:12" ht="15" customHeight="1" thickBot="1">
      <c r="A370" s="449"/>
      <c r="B370" s="391"/>
      <c r="C370" s="450" t="s">
        <v>332</v>
      </c>
      <c r="D370" s="451">
        <v>340</v>
      </c>
      <c r="E370" s="451">
        <v>424</v>
      </c>
      <c r="F370" s="451">
        <v>340</v>
      </c>
      <c r="G370" s="396"/>
      <c r="H370" s="452">
        <v>1968</v>
      </c>
      <c r="I370" s="453">
        <v>1900</v>
      </c>
      <c r="J370" s="454">
        <f>+I370*1.07</f>
        <v>2033.0000000000002</v>
      </c>
      <c r="K370" s="455">
        <f>+J370*1.07</f>
        <v>2175.3100000000004</v>
      </c>
      <c r="L370" s="125">
        <f t="shared" si="54"/>
        <v>-68</v>
      </c>
    </row>
    <row r="371" spans="1:12" ht="15" customHeight="1" thickBot="1">
      <c r="A371" s="456" t="s">
        <v>258</v>
      </c>
      <c r="B371" s="457">
        <v>641006</v>
      </c>
      <c r="C371" s="458" t="s">
        <v>333</v>
      </c>
      <c r="D371" s="459">
        <v>2196</v>
      </c>
      <c r="E371" s="460">
        <v>2196</v>
      </c>
      <c r="F371" s="459">
        <v>2196</v>
      </c>
      <c r="G371" s="413"/>
      <c r="H371" s="461">
        <v>2500</v>
      </c>
      <c r="I371" s="462">
        <v>2610</v>
      </c>
      <c r="J371" s="463">
        <f>+I371*1.05</f>
        <v>2740.5</v>
      </c>
      <c r="K371" s="463">
        <f>+J371*1.05</f>
        <v>2877.525</v>
      </c>
      <c r="L371" s="125">
        <f t="shared" si="54"/>
        <v>110</v>
      </c>
    </row>
    <row r="372" spans="1:12" ht="15" customHeight="1">
      <c r="A372" s="124"/>
      <c r="B372" s="464"/>
      <c r="C372" s="465"/>
      <c r="D372" s="408"/>
      <c r="E372" s="408"/>
      <c r="F372" s="408"/>
      <c r="G372" s="235"/>
      <c r="H372" s="409"/>
      <c r="I372" s="410"/>
      <c r="J372" s="411"/>
      <c r="K372" s="411"/>
      <c r="L372" s="125"/>
    </row>
    <row r="373" spans="1:12" ht="15" customHeight="1" thickBot="1">
      <c r="A373" s="405"/>
      <c r="B373" s="406"/>
      <c r="C373" s="407"/>
      <c r="D373" s="408"/>
      <c r="E373" s="408"/>
      <c r="F373" s="408"/>
      <c r="G373" s="235"/>
      <c r="H373" s="409"/>
      <c r="I373" s="410"/>
      <c r="J373" s="411"/>
      <c r="K373" s="411"/>
      <c r="L373" s="125"/>
    </row>
    <row r="374" spans="1:12" ht="15" customHeight="1">
      <c r="A374" s="122" t="s">
        <v>334</v>
      </c>
      <c r="B374" s="373">
        <v>611</v>
      </c>
      <c r="C374" s="374" t="s">
        <v>77</v>
      </c>
      <c r="D374" s="375">
        <v>400</v>
      </c>
      <c r="E374" s="375">
        <v>400</v>
      </c>
      <c r="F374" s="375">
        <v>400</v>
      </c>
      <c r="G374" s="60"/>
      <c r="H374" s="277">
        <v>992</v>
      </c>
      <c r="I374" s="278">
        <v>1150</v>
      </c>
      <c r="J374" s="276">
        <f>+I374*1.07</f>
        <v>1230.5</v>
      </c>
      <c r="K374" s="414">
        <f>+J374*1.07</f>
        <v>1316.635</v>
      </c>
      <c r="L374" s="125">
        <f t="shared" si="54"/>
        <v>158</v>
      </c>
    </row>
    <row r="375" spans="1:12" ht="15" customHeight="1">
      <c r="A375" s="376" t="s">
        <v>335</v>
      </c>
      <c r="B375" s="377">
        <v>616</v>
      </c>
      <c r="C375" s="378" t="s">
        <v>64</v>
      </c>
      <c r="D375" s="379"/>
      <c r="E375" s="379"/>
      <c r="F375" s="379"/>
      <c r="G375" s="235"/>
      <c r="H375" s="380">
        <v>125</v>
      </c>
      <c r="I375" s="381">
        <v>151</v>
      </c>
      <c r="J375" s="382">
        <f>+I375*1.07</f>
        <v>161.57000000000002</v>
      </c>
      <c r="K375" s="415">
        <f>+J375*1.07</f>
        <v>172.87990000000002</v>
      </c>
      <c r="L375" s="125">
        <f t="shared" si="54"/>
        <v>26</v>
      </c>
    </row>
    <row r="376" spans="1:12" ht="15" customHeight="1">
      <c r="A376" s="376"/>
      <c r="B376" s="383">
        <v>621</v>
      </c>
      <c r="C376" s="384" t="s">
        <v>65</v>
      </c>
      <c r="D376" s="385">
        <f>+D374*0.1</f>
        <v>40</v>
      </c>
      <c r="E376" s="385">
        <f>+E374*0.1</f>
        <v>40</v>
      </c>
      <c r="F376" s="385">
        <f>+F374*0.1</f>
        <v>40</v>
      </c>
      <c r="G376" s="235"/>
      <c r="H376" s="283">
        <v>50</v>
      </c>
      <c r="I376" s="284">
        <v>55</v>
      </c>
      <c r="J376" s="382">
        <f aca="true" t="shared" si="58" ref="J376:K384">+I376*1.07</f>
        <v>58.85</v>
      </c>
      <c r="K376" s="415">
        <f t="shared" si="58"/>
        <v>62.969500000000004</v>
      </c>
      <c r="L376" s="125">
        <f t="shared" si="54"/>
        <v>5</v>
      </c>
    </row>
    <row r="377" spans="1:12" ht="15" customHeight="1">
      <c r="A377" s="376"/>
      <c r="B377" s="383">
        <v>622</v>
      </c>
      <c r="C377" s="384" t="s">
        <v>65</v>
      </c>
      <c r="D377" s="385"/>
      <c r="E377" s="385"/>
      <c r="F377" s="385"/>
      <c r="G377" s="235"/>
      <c r="H377" s="283">
        <v>55</v>
      </c>
      <c r="I377" s="284">
        <v>65</v>
      </c>
      <c r="J377" s="382">
        <f>+I377*1.07</f>
        <v>69.55</v>
      </c>
      <c r="K377" s="415">
        <f>+J377*1.07</f>
        <v>74.4185</v>
      </c>
      <c r="L377" s="125"/>
    </row>
    <row r="378" spans="1:12" ht="15" customHeight="1">
      <c r="A378" s="376"/>
      <c r="B378" s="383">
        <v>623</v>
      </c>
      <c r="C378" s="384" t="s">
        <v>65</v>
      </c>
      <c r="D378" s="385"/>
      <c r="E378" s="385"/>
      <c r="F378" s="385"/>
      <c r="G378" s="235"/>
      <c r="H378" s="283">
        <v>7</v>
      </c>
      <c r="I378" s="284">
        <v>10</v>
      </c>
      <c r="J378" s="382">
        <f>+I378*1.07</f>
        <v>10.700000000000001</v>
      </c>
      <c r="K378" s="415">
        <f>+J378*1.07</f>
        <v>11.449000000000002</v>
      </c>
      <c r="L378" s="125"/>
    </row>
    <row r="379" spans="1:12" ht="15" customHeight="1">
      <c r="A379" s="376"/>
      <c r="B379" s="383">
        <v>625001</v>
      </c>
      <c r="C379" s="384" t="s">
        <v>66</v>
      </c>
      <c r="D379" s="385">
        <f>+D374*0.014</f>
        <v>5.6000000000000005</v>
      </c>
      <c r="E379" s="385">
        <f>+E374*0.014</f>
        <v>5.6000000000000005</v>
      </c>
      <c r="F379" s="385">
        <f>+F374*0.014</f>
        <v>5.6000000000000005</v>
      </c>
      <c r="G379" s="235"/>
      <c r="H379" s="283">
        <v>16</v>
      </c>
      <c r="I379" s="284">
        <v>18</v>
      </c>
      <c r="J379" s="382">
        <f t="shared" si="58"/>
        <v>19.26</v>
      </c>
      <c r="K379" s="415">
        <f t="shared" si="58"/>
        <v>20.608200000000004</v>
      </c>
      <c r="L379" s="125">
        <f t="shared" si="54"/>
        <v>2</v>
      </c>
    </row>
    <row r="380" spans="1:12" ht="15" customHeight="1">
      <c r="A380" s="376"/>
      <c r="B380" s="383">
        <v>625002</v>
      </c>
      <c r="C380" s="384" t="s">
        <v>67</v>
      </c>
      <c r="D380" s="385">
        <f>+D374*0.16</f>
        <v>64</v>
      </c>
      <c r="E380" s="385">
        <f>+E374*0.16</f>
        <v>64</v>
      </c>
      <c r="F380" s="385">
        <f>+F374*0.16</f>
        <v>64</v>
      </c>
      <c r="G380" s="235"/>
      <c r="H380" s="283">
        <v>157</v>
      </c>
      <c r="I380" s="284">
        <v>182</v>
      </c>
      <c r="J380" s="382">
        <f t="shared" si="58"/>
        <v>194.74</v>
      </c>
      <c r="K380" s="415">
        <f t="shared" si="58"/>
        <v>208.37180000000004</v>
      </c>
      <c r="L380" s="125">
        <f t="shared" si="54"/>
        <v>25</v>
      </c>
    </row>
    <row r="381" spans="1:12" ht="15" customHeight="1">
      <c r="A381" s="376"/>
      <c r="B381" s="383">
        <v>625003</v>
      </c>
      <c r="C381" s="384" t="s">
        <v>266</v>
      </c>
      <c r="D381" s="385">
        <f>+D374*0.008</f>
        <v>3.2</v>
      </c>
      <c r="E381" s="385">
        <f>+E374*0.008</f>
        <v>3.2</v>
      </c>
      <c r="F381" s="385">
        <f>+F374*0.008</f>
        <v>3.2</v>
      </c>
      <c r="G381" s="235"/>
      <c r="H381" s="283">
        <v>9</v>
      </c>
      <c r="I381" s="284">
        <v>11</v>
      </c>
      <c r="J381" s="382">
        <f t="shared" si="58"/>
        <v>11.770000000000001</v>
      </c>
      <c r="K381" s="415">
        <f t="shared" si="58"/>
        <v>12.593900000000001</v>
      </c>
      <c r="L381" s="125">
        <f t="shared" si="54"/>
        <v>2</v>
      </c>
    </row>
    <row r="382" spans="1:12" ht="15" customHeight="1">
      <c r="A382" s="124"/>
      <c r="B382" s="383">
        <v>625004</v>
      </c>
      <c r="C382" s="384" t="s">
        <v>310</v>
      </c>
      <c r="D382" s="385">
        <f>+D374*0.03</f>
        <v>12</v>
      </c>
      <c r="E382" s="385">
        <f>+E374*0.03</f>
        <v>12</v>
      </c>
      <c r="F382" s="385">
        <f>+F374*0.03</f>
        <v>12</v>
      </c>
      <c r="G382" s="235"/>
      <c r="H382" s="283">
        <v>34</v>
      </c>
      <c r="I382" s="284">
        <v>39</v>
      </c>
      <c r="J382" s="382">
        <f t="shared" si="58"/>
        <v>41.730000000000004</v>
      </c>
      <c r="K382" s="415">
        <f t="shared" si="58"/>
        <v>44.65110000000001</v>
      </c>
      <c r="L382" s="125">
        <f t="shared" si="54"/>
        <v>5</v>
      </c>
    </row>
    <row r="383" spans="1:12" ht="15" customHeight="1">
      <c r="A383" s="124"/>
      <c r="B383" s="383">
        <v>625005</v>
      </c>
      <c r="C383" s="384" t="s">
        <v>70</v>
      </c>
      <c r="D383" s="385">
        <f>+D380*0.01</f>
        <v>0.64</v>
      </c>
      <c r="E383" s="385">
        <f>+E374*0.01</f>
        <v>4</v>
      </c>
      <c r="F383" s="385">
        <f>+F380*0.01</f>
        <v>0.64</v>
      </c>
      <c r="G383" s="235"/>
      <c r="H383" s="283">
        <v>12</v>
      </c>
      <c r="I383" s="284">
        <v>13</v>
      </c>
      <c r="J383" s="382">
        <f t="shared" si="58"/>
        <v>13.91</v>
      </c>
      <c r="K383" s="415">
        <f t="shared" si="58"/>
        <v>14.883700000000001</v>
      </c>
      <c r="L383" s="125">
        <f t="shared" si="54"/>
        <v>1</v>
      </c>
    </row>
    <row r="384" spans="1:12" ht="15" customHeight="1">
      <c r="A384" s="124"/>
      <c r="B384" s="383">
        <v>625007</v>
      </c>
      <c r="C384" s="384" t="s">
        <v>311</v>
      </c>
      <c r="D384" s="385">
        <f>+D374*0.0275</f>
        <v>11</v>
      </c>
      <c r="E384" s="385">
        <f>+E374*0.0275</f>
        <v>11</v>
      </c>
      <c r="F384" s="385">
        <f>+F374*0.0275</f>
        <v>11</v>
      </c>
      <c r="G384" s="235"/>
      <c r="H384" s="283">
        <v>53</v>
      </c>
      <c r="I384" s="284">
        <v>62</v>
      </c>
      <c r="J384" s="382">
        <f t="shared" si="58"/>
        <v>66.34</v>
      </c>
      <c r="K384" s="415">
        <f t="shared" si="58"/>
        <v>70.9838</v>
      </c>
      <c r="L384" s="125">
        <f t="shared" si="54"/>
        <v>9</v>
      </c>
    </row>
    <row r="385" spans="1:12" ht="15" customHeight="1">
      <c r="A385" s="124"/>
      <c r="B385" s="383"/>
      <c r="C385" s="384" t="s">
        <v>312</v>
      </c>
      <c r="D385" s="385">
        <f aca="true" t="shared" si="59" ref="D385:K385">SUM(D374:D384)</f>
        <v>536.44</v>
      </c>
      <c r="E385" s="385">
        <f t="shared" si="59"/>
        <v>539.8000000000001</v>
      </c>
      <c r="F385" s="385">
        <f t="shared" si="59"/>
        <v>536.44</v>
      </c>
      <c r="G385" s="385">
        <f t="shared" si="59"/>
        <v>0</v>
      </c>
      <c r="H385" s="283">
        <f t="shared" si="59"/>
        <v>1510</v>
      </c>
      <c r="I385" s="284">
        <f t="shared" si="59"/>
        <v>1756</v>
      </c>
      <c r="J385" s="282">
        <f t="shared" si="59"/>
        <v>1878.9199999999998</v>
      </c>
      <c r="K385" s="416">
        <f t="shared" si="59"/>
        <v>2010.4444000000003</v>
      </c>
      <c r="L385" s="125">
        <f t="shared" si="54"/>
        <v>246</v>
      </c>
    </row>
    <row r="386" spans="1:12" ht="15" customHeight="1">
      <c r="A386" s="124"/>
      <c r="B386" s="383">
        <v>632001</v>
      </c>
      <c r="C386" s="384" t="s">
        <v>313</v>
      </c>
      <c r="D386" s="385">
        <v>40</v>
      </c>
      <c r="E386" s="385">
        <v>40</v>
      </c>
      <c r="F386" s="385">
        <v>40</v>
      </c>
      <c r="G386" s="235"/>
      <c r="H386" s="283">
        <v>50</v>
      </c>
      <c r="I386" s="284">
        <v>50</v>
      </c>
      <c r="J386" s="282">
        <f>+I386*1.07</f>
        <v>53.5</v>
      </c>
      <c r="K386" s="416">
        <f>+J386*1.07</f>
        <v>57.245000000000005</v>
      </c>
      <c r="L386" s="125">
        <f t="shared" si="54"/>
        <v>0</v>
      </c>
    </row>
    <row r="387" spans="1:12" ht="15" customHeight="1">
      <c r="A387" s="124"/>
      <c r="B387" s="383">
        <v>632003</v>
      </c>
      <c r="C387" s="384" t="s">
        <v>314</v>
      </c>
      <c r="D387" s="385">
        <v>9</v>
      </c>
      <c r="E387" s="385">
        <v>10</v>
      </c>
      <c r="F387" s="385">
        <v>9</v>
      </c>
      <c r="G387" s="235"/>
      <c r="H387" s="283">
        <v>8</v>
      </c>
      <c r="I387" s="284">
        <v>10</v>
      </c>
      <c r="J387" s="282">
        <f aca="true" t="shared" si="60" ref="J387:K393">+I387*1.07</f>
        <v>10.700000000000001</v>
      </c>
      <c r="K387" s="416">
        <f t="shared" si="60"/>
        <v>11.449000000000002</v>
      </c>
      <c r="L387" s="125">
        <f t="shared" si="54"/>
        <v>2</v>
      </c>
    </row>
    <row r="388" spans="1:12" ht="15" customHeight="1">
      <c r="A388" s="124"/>
      <c r="B388" s="383">
        <v>633006</v>
      </c>
      <c r="C388" s="384" t="s">
        <v>315</v>
      </c>
      <c r="D388" s="385">
        <v>30</v>
      </c>
      <c r="E388" s="385">
        <v>30</v>
      </c>
      <c r="F388" s="385">
        <v>30</v>
      </c>
      <c r="G388" s="235"/>
      <c r="H388" s="283">
        <v>10</v>
      </c>
      <c r="I388" s="284">
        <v>0</v>
      </c>
      <c r="J388" s="282">
        <f t="shared" si="60"/>
        <v>0</v>
      </c>
      <c r="K388" s="416">
        <f t="shared" si="60"/>
        <v>0</v>
      </c>
      <c r="L388" s="125">
        <f t="shared" si="54"/>
        <v>-10</v>
      </c>
    </row>
    <row r="389" spans="1:12" ht="15" customHeight="1">
      <c r="A389" s="124"/>
      <c r="B389" s="386">
        <v>634001</v>
      </c>
      <c r="C389" s="387" t="s">
        <v>336</v>
      </c>
      <c r="D389" s="388"/>
      <c r="E389" s="388"/>
      <c r="F389" s="388"/>
      <c r="G389" s="235"/>
      <c r="H389" s="389">
        <v>16</v>
      </c>
      <c r="I389" s="390">
        <v>15</v>
      </c>
      <c r="J389" s="282">
        <f t="shared" si="60"/>
        <v>16.05</v>
      </c>
      <c r="K389" s="416">
        <f t="shared" si="60"/>
        <v>17.1735</v>
      </c>
      <c r="L389" s="125">
        <f t="shared" si="54"/>
        <v>-1</v>
      </c>
    </row>
    <row r="390" spans="1:12" ht="15" customHeight="1">
      <c r="A390" s="124"/>
      <c r="B390" s="386">
        <v>635006</v>
      </c>
      <c r="C390" s="387" t="s">
        <v>316</v>
      </c>
      <c r="D390" s="388">
        <v>30</v>
      </c>
      <c r="E390" s="388">
        <v>30</v>
      </c>
      <c r="F390" s="388">
        <v>30</v>
      </c>
      <c r="G390" s="235"/>
      <c r="H390" s="389">
        <v>20</v>
      </c>
      <c r="I390" s="390">
        <v>0</v>
      </c>
      <c r="J390" s="282">
        <f t="shared" si="60"/>
        <v>0</v>
      </c>
      <c r="K390" s="416">
        <f t="shared" si="60"/>
        <v>0</v>
      </c>
      <c r="L390" s="125">
        <f t="shared" si="54"/>
        <v>-20</v>
      </c>
    </row>
    <row r="391" spans="1:12" ht="15" customHeight="1">
      <c r="A391" s="124"/>
      <c r="B391" s="386">
        <v>637004</v>
      </c>
      <c r="C391" s="387" t="s">
        <v>318</v>
      </c>
      <c r="D391" s="388">
        <v>2</v>
      </c>
      <c r="E391" s="388">
        <v>2.5</v>
      </c>
      <c r="F391" s="388">
        <v>2</v>
      </c>
      <c r="G391" s="235"/>
      <c r="H391" s="389">
        <v>4</v>
      </c>
      <c r="I391" s="390">
        <v>0</v>
      </c>
      <c r="J391" s="282">
        <f t="shared" si="60"/>
        <v>0</v>
      </c>
      <c r="K391" s="416">
        <f t="shared" si="60"/>
        <v>0</v>
      </c>
      <c r="L391" s="125">
        <f t="shared" si="54"/>
        <v>-4</v>
      </c>
    </row>
    <row r="392" spans="1:12" ht="15" customHeight="1">
      <c r="A392" s="124"/>
      <c r="B392" s="386">
        <v>637016</v>
      </c>
      <c r="C392" s="387" t="s">
        <v>319</v>
      </c>
      <c r="D392" s="388">
        <v>10</v>
      </c>
      <c r="E392" s="388">
        <v>5.5</v>
      </c>
      <c r="F392" s="388">
        <v>10</v>
      </c>
      <c r="G392" s="235"/>
      <c r="H392" s="389">
        <v>17</v>
      </c>
      <c r="I392" s="390">
        <v>20</v>
      </c>
      <c r="J392" s="282">
        <f t="shared" si="60"/>
        <v>21.400000000000002</v>
      </c>
      <c r="K392" s="416">
        <f t="shared" si="60"/>
        <v>22.898000000000003</v>
      </c>
      <c r="L392" s="125">
        <f t="shared" si="54"/>
        <v>3</v>
      </c>
    </row>
    <row r="393" spans="1:12" ht="15" customHeight="1">
      <c r="A393" s="124"/>
      <c r="B393" s="386">
        <v>642015</v>
      </c>
      <c r="C393" s="387" t="s">
        <v>320</v>
      </c>
      <c r="D393" s="388">
        <v>13</v>
      </c>
      <c r="E393" s="388">
        <v>4</v>
      </c>
      <c r="F393" s="388">
        <v>13</v>
      </c>
      <c r="G393" s="235"/>
      <c r="H393" s="389">
        <v>5</v>
      </c>
      <c r="I393" s="390">
        <v>8</v>
      </c>
      <c r="J393" s="282">
        <f t="shared" si="60"/>
        <v>8.56</v>
      </c>
      <c r="K393" s="416">
        <f t="shared" si="60"/>
        <v>9.1592</v>
      </c>
      <c r="L393" s="125">
        <f t="shared" si="54"/>
        <v>3</v>
      </c>
    </row>
    <row r="394" spans="1:12" ht="15" customHeight="1" thickBot="1">
      <c r="A394" s="124"/>
      <c r="B394" s="391"/>
      <c r="C394" s="392" t="s">
        <v>321</v>
      </c>
      <c r="D394" s="393">
        <f>SUM(D386:D392)</f>
        <v>121</v>
      </c>
      <c r="E394" s="393">
        <f aca="true" t="shared" si="61" ref="E394:K394">SUM(E386:E393)</f>
        <v>122</v>
      </c>
      <c r="F394" s="393">
        <f t="shared" si="61"/>
        <v>134</v>
      </c>
      <c r="G394" s="393">
        <f t="shared" si="61"/>
        <v>0</v>
      </c>
      <c r="H394" s="394">
        <f t="shared" si="61"/>
        <v>130</v>
      </c>
      <c r="I394" s="395">
        <f t="shared" si="61"/>
        <v>103</v>
      </c>
      <c r="J394" s="396">
        <f t="shared" si="61"/>
        <v>110.21000000000001</v>
      </c>
      <c r="K394" s="417">
        <f t="shared" si="61"/>
        <v>117.9247</v>
      </c>
      <c r="L394" s="125">
        <f t="shared" si="54"/>
        <v>-27</v>
      </c>
    </row>
    <row r="395" spans="1:13" ht="15" customHeight="1" thickBot="1">
      <c r="A395" s="397" t="s">
        <v>337</v>
      </c>
      <c r="B395" s="398"/>
      <c r="C395" s="399"/>
      <c r="D395" s="400">
        <f>+D394+D385</f>
        <v>657.44</v>
      </c>
      <c r="E395" s="400">
        <f>+E394+E385</f>
        <v>661.8000000000001</v>
      </c>
      <c r="F395" s="400">
        <f>+F394+F385</f>
        <v>670.44</v>
      </c>
      <c r="G395" s="413"/>
      <c r="H395" s="402">
        <f>+H394+H385</f>
        <v>1640</v>
      </c>
      <c r="I395" s="403">
        <f>+I394+I385</f>
        <v>1859</v>
      </c>
      <c r="J395" s="404">
        <f>+J394+J385</f>
        <v>1989.1299999999999</v>
      </c>
      <c r="K395" s="404">
        <f>+K394+K385</f>
        <v>2128.3691000000003</v>
      </c>
      <c r="L395" s="466">
        <f t="shared" si="54"/>
        <v>219</v>
      </c>
      <c r="M395" s="4"/>
    </row>
    <row r="396" spans="1:12" ht="12.75">
      <c r="A396" s="407"/>
      <c r="B396" s="406"/>
      <c r="C396" s="407"/>
      <c r="D396" s="408"/>
      <c r="E396" s="408"/>
      <c r="F396" s="408"/>
      <c r="G396" s="235"/>
      <c r="H396" s="409"/>
      <c r="I396" s="410"/>
      <c r="J396" s="411"/>
      <c r="K396" s="411"/>
      <c r="L396" s="363"/>
    </row>
    <row r="397" spans="1:12" ht="27.75" customHeight="1" thickBot="1">
      <c r="A397" s="467"/>
      <c r="B397" s="464"/>
      <c r="C397" s="412"/>
      <c r="D397" s="365"/>
      <c r="E397" s="365"/>
      <c r="L397" s="363"/>
    </row>
    <row r="398" spans="1:12" ht="24.75" customHeight="1">
      <c r="A398" s="469" t="s">
        <v>338</v>
      </c>
      <c r="B398" s="469"/>
      <c r="C398" s="469"/>
      <c r="D398" s="470" t="e">
        <f>+D395+#REF!+#REF!+D371+D370+D368+D363+D342+D320</f>
        <v>#REF!</v>
      </c>
      <c r="E398" s="471" t="e">
        <f>+E395+#REF!+#REF!+E371+E370+E368+E363+E342+E320+0.01</f>
        <v>#REF!</v>
      </c>
      <c r="F398" s="472"/>
      <c r="G398" s="472"/>
      <c r="H398" s="473">
        <f>+H395+H371+H370+H368+H363+H342+H320+H369+H365</f>
        <v>23355</v>
      </c>
      <c r="I398" s="474">
        <f>+I395+I371+I370+I368+I363+I342+I320+I369+I365</f>
        <v>24179</v>
      </c>
      <c r="J398" s="473">
        <f>+J395+J371+J370+J368+J363+J342+J320+J369+J365</f>
        <v>25600.13</v>
      </c>
      <c r="K398" s="473">
        <f>+K395+K371+K370+K368+K363+K342+K320+K369+K365</f>
        <v>27034.754100000002</v>
      </c>
      <c r="L398" s="475">
        <f>+I398-H398</f>
        <v>824</v>
      </c>
    </row>
    <row r="399" spans="1:12" ht="24.75" customHeight="1">
      <c r="A399" s="476"/>
      <c r="B399" s="476"/>
      <c r="C399" s="476"/>
      <c r="D399" s="470"/>
      <c r="E399" s="477"/>
      <c r="F399" s="478"/>
      <c r="G399" s="479"/>
      <c r="H399" s="33"/>
      <c r="I399" s="34"/>
      <c r="J399" s="33"/>
      <c r="K399" s="33"/>
      <c r="L399" s="190"/>
    </row>
    <row r="400" spans="1:12" ht="93.75" customHeight="1" thickBot="1">
      <c r="A400" s="476"/>
      <c r="B400" s="480"/>
      <c r="C400" s="480"/>
      <c r="D400" s="470"/>
      <c r="E400" s="477"/>
      <c r="F400" s="478"/>
      <c r="G400" s="479"/>
      <c r="H400" s="33"/>
      <c r="I400" s="34"/>
      <c r="J400" s="206"/>
      <c r="K400" s="206"/>
      <c r="L400" s="363"/>
    </row>
    <row r="401" spans="1:12" ht="24.75" customHeight="1">
      <c r="A401" s="481" t="s">
        <v>339</v>
      </c>
      <c r="B401" s="481"/>
      <c r="C401" s="481"/>
      <c r="D401" s="470"/>
      <c r="E401" s="477"/>
      <c r="F401" s="478"/>
      <c r="G401" s="479"/>
      <c r="H401" s="482">
        <f>+H368+H369</f>
        <v>10113</v>
      </c>
      <c r="I401" s="483">
        <f>+I368+I369</f>
        <v>10615</v>
      </c>
      <c r="J401" s="472">
        <f>+J368+J369</f>
        <v>11145.75</v>
      </c>
      <c r="K401" s="484">
        <f>+K368+K369</f>
        <v>11703.0375</v>
      </c>
      <c r="L401" s="363"/>
    </row>
    <row r="402" spans="1:12" ht="24.75" customHeight="1">
      <c r="A402" s="481" t="s">
        <v>340</v>
      </c>
      <c r="B402" s="481"/>
      <c r="C402" s="481"/>
      <c r="D402" s="470"/>
      <c r="E402" s="477"/>
      <c r="F402" s="478"/>
      <c r="G402" s="479"/>
      <c r="H402" s="485">
        <f>+H370</f>
        <v>1968</v>
      </c>
      <c r="I402" s="486">
        <f>+I370</f>
        <v>1900</v>
      </c>
      <c r="J402" s="478">
        <f>+J370</f>
        <v>2033.0000000000002</v>
      </c>
      <c r="K402" s="487">
        <f>+K370</f>
        <v>2175.3100000000004</v>
      </c>
      <c r="L402" s="363"/>
    </row>
    <row r="403" spans="1:12" ht="24.75" customHeight="1">
      <c r="A403" s="481" t="s">
        <v>341</v>
      </c>
      <c r="B403" s="481"/>
      <c r="C403" s="481"/>
      <c r="D403" s="470"/>
      <c r="E403" s="477"/>
      <c r="F403" s="478"/>
      <c r="G403" s="479"/>
      <c r="H403" s="485">
        <f>+H371</f>
        <v>2500</v>
      </c>
      <c r="I403" s="486">
        <f>+I371</f>
        <v>2610</v>
      </c>
      <c r="J403" s="478">
        <f>+J370</f>
        <v>2033.0000000000002</v>
      </c>
      <c r="K403" s="487">
        <f>+K371</f>
        <v>2877.525</v>
      </c>
      <c r="L403" s="363"/>
    </row>
    <row r="404" spans="1:12" ht="41.25" customHeight="1">
      <c r="A404" s="469" t="s">
        <v>342</v>
      </c>
      <c r="B404" s="469"/>
      <c r="C404" s="469"/>
      <c r="E404" s="488" t="e">
        <f>+E286</f>
        <v>#REF!</v>
      </c>
      <c r="F404" s="489"/>
      <c r="G404" s="490"/>
      <c r="H404" s="491">
        <f>+H286+H398-H401-H402-H403</f>
        <v>37600</v>
      </c>
      <c r="I404" s="474">
        <f>+I286+I398-I401-I402-I403</f>
        <v>40856</v>
      </c>
      <c r="J404" s="475">
        <f>+J286+J398-J401-J402-J403</f>
        <v>43989</v>
      </c>
      <c r="K404" s="475">
        <f>+K286+K398-K401-K402-K403</f>
        <v>45774.281</v>
      </c>
      <c r="L404" s="363"/>
    </row>
    <row r="405" spans="1:12" ht="24.75" customHeight="1" thickBot="1">
      <c r="A405" s="469" t="s">
        <v>343</v>
      </c>
      <c r="B405" s="469"/>
      <c r="C405" s="469"/>
      <c r="E405" s="492" t="e">
        <f>SUM(E398:E404)</f>
        <v>#REF!</v>
      </c>
      <c r="F405" s="493">
        <f>SUM(F398:F404)</f>
        <v>0</v>
      </c>
      <c r="G405" s="494">
        <f>SUM(G398:G404)</f>
        <v>0</v>
      </c>
      <c r="H405" s="495">
        <f>SUM(H401:H404)</f>
        <v>52181</v>
      </c>
      <c r="I405" s="496">
        <f>SUM(I401:I404)</f>
        <v>55981</v>
      </c>
      <c r="J405" s="497">
        <f>SUM(J401:J404)</f>
        <v>59200.75</v>
      </c>
      <c r="K405" s="498">
        <f>SUM(K401:K404)</f>
        <v>62530.1535</v>
      </c>
      <c r="L405" s="363"/>
    </row>
    <row r="406" spans="1:12" ht="24.75" customHeight="1" thickBot="1">
      <c r="A406" s="361"/>
      <c r="I406" s="30"/>
      <c r="L406" s="363"/>
    </row>
    <row r="407" spans="1:12" s="509" customFormat="1" ht="24.75" customHeight="1">
      <c r="A407" s="499" t="s">
        <v>344</v>
      </c>
      <c r="B407" s="500"/>
      <c r="C407" s="501"/>
      <c r="D407" s="502"/>
      <c r="E407" s="502"/>
      <c r="F407" s="502"/>
      <c r="G407" s="503"/>
      <c r="H407" s="504">
        <v>52717</v>
      </c>
      <c r="I407" s="505">
        <v>55982</v>
      </c>
      <c r="J407" s="506">
        <v>59288</v>
      </c>
      <c r="K407" s="507">
        <v>62538</v>
      </c>
      <c r="L407" s="508"/>
    </row>
    <row r="408" spans="1:11" s="509" customFormat="1" ht="24.75" customHeight="1" thickBot="1">
      <c r="A408" s="510" t="s">
        <v>345</v>
      </c>
      <c r="B408" s="511"/>
      <c r="C408" s="512"/>
      <c r="D408" s="513"/>
      <c r="E408" s="513"/>
      <c r="F408" s="513"/>
      <c r="G408" s="514"/>
      <c r="H408" s="515">
        <f>+H407-H405</f>
        <v>536</v>
      </c>
      <c r="I408" s="516">
        <f>+I407-I405</f>
        <v>1</v>
      </c>
      <c r="J408" s="517">
        <f>+J407-J405</f>
        <v>87.25</v>
      </c>
      <c r="K408" s="518">
        <f>+K407-K405</f>
        <v>7.846499999999651</v>
      </c>
    </row>
    <row r="409" spans="1:12" ht="37.5" customHeight="1">
      <c r="A409" s="361"/>
      <c r="I409" s="30"/>
      <c r="L409" s="365"/>
    </row>
    <row r="410" spans="1:12" ht="12.75">
      <c r="A410" s="361"/>
      <c r="I410" s="30"/>
      <c r="L410" s="365"/>
    </row>
    <row r="411" spans="1:12" ht="12.75">
      <c r="A411" s="361"/>
      <c r="I411" s="30"/>
      <c r="L411" s="365"/>
    </row>
    <row r="412" spans="1:9" ht="49.5" customHeight="1">
      <c r="A412" s="519" t="s">
        <v>346</v>
      </c>
      <c r="B412" s="520"/>
      <c r="C412" s="521"/>
      <c r="I412" s="30"/>
    </row>
    <row r="413" spans="1:9" ht="38.25" customHeight="1">
      <c r="A413" s="519" t="s">
        <v>347</v>
      </c>
      <c r="B413" s="520"/>
      <c r="C413" s="521"/>
      <c r="I413" s="30"/>
    </row>
    <row r="414" spans="1:9" ht="15.75">
      <c r="A414" s="522"/>
      <c r="B414" s="523"/>
      <c r="C414" s="521"/>
      <c r="I414" s="30"/>
    </row>
    <row r="415" spans="1:9" ht="15.75">
      <c r="A415" s="522"/>
      <c r="B415" s="523"/>
      <c r="C415" s="521"/>
      <c r="I415" s="30"/>
    </row>
    <row r="416" spans="1:9" ht="15.75">
      <c r="A416" s="524" t="s">
        <v>348</v>
      </c>
      <c r="B416" s="523"/>
      <c r="C416" s="525">
        <v>39376</v>
      </c>
      <c r="I416" s="30"/>
    </row>
    <row r="417" spans="1:9" ht="15.75">
      <c r="A417" s="524" t="s">
        <v>349</v>
      </c>
      <c r="B417" s="523"/>
      <c r="C417" s="525"/>
      <c r="I417" s="30"/>
    </row>
    <row r="418" spans="1:9" ht="15.75">
      <c r="A418" s="524" t="s">
        <v>350</v>
      </c>
      <c r="B418" s="523"/>
      <c r="C418" s="525">
        <v>39408</v>
      </c>
      <c r="I418" s="30"/>
    </row>
    <row r="419" spans="1:9" ht="15.75">
      <c r="A419" s="524" t="s">
        <v>351</v>
      </c>
      <c r="B419" s="523"/>
      <c r="C419" s="525">
        <v>39426</v>
      </c>
      <c r="I419" s="30"/>
    </row>
    <row r="420" spans="1:9" ht="15.75">
      <c r="A420" s="522"/>
      <c r="B420" s="523"/>
      <c r="C420" s="521"/>
      <c r="I420" s="30"/>
    </row>
    <row r="421" spans="1:9" ht="12.75">
      <c r="A421" s="361"/>
      <c r="I421" s="30"/>
    </row>
    <row r="422" spans="1:9" ht="12.75">
      <c r="A422" s="361"/>
      <c r="I422" s="30"/>
    </row>
    <row r="423" spans="1:9" ht="12.75">
      <c r="A423" s="361"/>
      <c r="I423" s="30"/>
    </row>
    <row r="424" spans="1:9" ht="12.75">
      <c r="A424" s="361"/>
      <c r="I424" s="30"/>
    </row>
    <row r="425" spans="1:9" ht="12.75">
      <c r="A425" s="361"/>
      <c r="I425" s="30"/>
    </row>
    <row r="426" spans="1:9" ht="12.75">
      <c r="A426" s="361"/>
      <c r="I426" s="30"/>
    </row>
    <row r="427" spans="1:9" ht="12.75">
      <c r="A427" s="361"/>
      <c r="I427" s="30"/>
    </row>
    <row r="428" spans="1:9" ht="12.75">
      <c r="A428" s="361"/>
      <c r="I428" s="30"/>
    </row>
    <row r="429" spans="1:9" ht="12.75">
      <c r="A429" s="361"/>
      <c r="I429" s="30"/>
    </row>
    <row r="430" spans="1:9" ht="12.75">
      <c r="A430" s="361"/>
      <c r="I430" s="30"/>
    </row>
    <row r="431" spans="1:9" ht="12.75">
      <c r="A431" s="361"/>
      <c r="I431" s="30"/>
    </row>
    <row r="432" spans="1:9" ht="12.75">
      <c r="A432" s="361"/>
      <c r="I432" s="30"/>
    </row>
    <row r="433" spans="1:9" ht="12.75">
      <c r="A433" s="361"/>
      <c r="I433" s="30"/>
    </row>
    <row r="434" spans="1:9" ht="12.75">
      <c r="A434" s="361"/>
      <c r="I434" s="30"/>
    </row>
    <row r="435" spans="1:9" ht="12.75">
      <c r="A435" s="361"/>
      <c r="I435" s="30"/>
    </row>
    <row r="436" spans="1:9" ht="12.75">
      <c r="A436" s="361"/>
      <c r="I436" s="30"/>
    </row>
    <row r="437" spans="1:9" ht="12.75">
      <c r="A437" s="361"/>
      <c r="I437" s="30"/>
    </row>
    <row r="438" spans="1:9" ht="12.75">
      <c r="A438" s="361"/>
      <c r="I438" s="30"/>
    </row>
    <row r="439" spans="1:9" ht="12.75">
      <c r="A439" s="361"/>
      <c r="I439" s="30"/>
    </row>
    <row r="440" spans="1:9" ht="12.75">
      <c r="A440" s="361"/>
      <c r="I440" s="30"/>
    </row>
    <row r="441" spans="1:9" ht="12.75">
      <c r="A441" s="361"/>
      <c r="I441" s="30"/>
    </row>
    <row r="442" spans="1:9" ht="12.75">
      <c r="A442" s="361"/>
      <c r="I442" s="30"/>
    </row>
    <row r="443" spans="1:9" ht="12.75">
      <c r="A443" s="361"/>
      <c r="I443" s="30"/>
    </row>
    <row r="444" spans="1:9" ht="12.75">
      <c r="A444" s="361"/>
      <c r="I444" s="30"/>
    </row>
    <row r="445" spans="1:9" ht="12.75">
      <c r="A445" s="361"/>
      <c r="I445" s="30"/>
    </row>
    <row r="446" spans="1:9" ht="12.75">
      <c r="A446" s="361"/>
      <c r="I446" s="30"/>
    </row>
    <row r="447" spans="1:9" ht="12.75">
      <c r="A447" s="361"/>
      <c r="I447" s="30"/>
    </row>
    <row r="448" spans="1:9" ht="12.75">
      <c r="A448" s="361"/>
      <c r="I448" s="30"/>
    </row>
    <row r="449" spans="1:9" ht="12.75">
      <c r="A449" s="361"/>
      <c r="I449" s="30"/>
    </row>
    <row r="450" spans="1:9" ht="12.75">
      <c r="A450" s="361"/>
      <c r="I450" s="30"/>
    </row>
    <row r="451" spans="1:9" ht="12.75">
      <c r="A451" s="361"/>
      <c r="I451" s="30"/>
    </row>
    <row r="452" spans="1:9" ht="12.75">
      <c r="A452" s="361"/>
      <c r="I452" s="30"/>
    </row>
    <row r="453" spans="1:9" ht="12.75">
      <c r="A453" s="361"/>
      <c r="I453" s="30"/>
    </row>
    <row r="454" spans="1:9" ht="12.75">
      <c r="A454" s="361"/>
      <c r="I454" s="30"/>
    </row>
    <row r="455" spans="1:9" ht="12.75">
      <c r="A455" s="361"/>
      <c r="I455" s="30"/>
    </row>
    <row r="456" spans="1:9" ht="12.75">
      <c r="A456" s="361"/>
      <c r="I456" s="30"/>
    </row>
    <row r="457" spans="1:9" ht="12.75">
      <c r="A457" s="361"/>
      <c r="I457" s="30"/>
    </row>
    <row r="458" spans="1:9" ht="12.75">
      <c r="A458" s="361"/>
      <c r="I458" s="30"/>
    </row>
    <row r="459" spans="1:9" ht="12.75">
      <c r="A459" s="361"/>
      <c r="I459" s="30"/>
    </row>
    <row r="460" spans="1:9" ht="12.75">
      <c r="A460" s="361"/>
      <c r="I460" s="30"/>
    </row>
    <row r="461" spans="1:9" ht="12.75">
      <c r="A461" s="361"/>
      <c r="I461" s="30"/>
    </row>
    <row r="462" spans="1:9" ht="12.75">
      <c r="A462" s="361"/>
      <c r="I462" s="30"/>
    </row>
    <row r="463" spans="1:9" ht="12.75">
      <c r="A463" s="361"/>
      <c r="I463" s="30"/>
    </row>
    <row r="464" spans="1:9" ht="12.75">
      <c r="A464" s="361"/>
      <c r="I464" s="30"/>
    </row>
    <row r="465" spans="1:9" ht="12.75">
      <c r="A465" s="361"/>
      <c r="I465" s="30"/>
    </row>
    <row r="466" spans="1:9" ht="12.75">
      <c r="A466" s="361"/>
      <c r="I466" s="30"/>
    </row>
    <row r="467" spans="1:9" ht="12.75">
      <c r="A467" s="361"/>
      <c r="I467" s="30"/>
    </row>
    <row r="468" spans="1:9" ht="12.75">
      <c r="A468" s="361"/>
      <c r="I468" s="30"/>
    </row>
    <row r="469" spans="1:9" ht="12.75">
      <c r="A469" s="361"/>
      <c r="I469" s="30"/>
    </row>
    <row r="470" spans="1:9" ht="12.75">
      <c r="A470" s="361"/>
      <c r="I470" s="30"/>
    </row>
    <row r="471" spans="1:9" ht="12.75">
      <c r="A471" s="361"/>
      <c r="I471" s="30"/>
    </row>
    <row r="472" spans="1:9" ht="12.75">
      <c r="A472" s="361"/>
      <c r="I472" s="30"/>
    </row>
    <row r="473" spans="1:9" ht="12.75">
      <c r="A473" s="361"/>
      <c r="I473" s="30"/>
    </row>
    <row r="474" spans="1:9" ht="12.75">
      <c r="A474" s="361"/>
      <c r="I474" s="30"/>
    </row>
    <row r="475" spans="1:9" ht="12.75">
      <c r="A475" s="361"/>
      <c r="I475" s="30"/>
    </row>
    <row r="476" spans="1:9" ht="12.75">
      <c r="A476" s="361"/>
      <c r="I476" s="30"/>
    </row>
    <row r="477" spans="1:9" ht="12.75">
      <c r="A477" s="361"/>
      <c r="I477" s="30"/>
    </row>
    <row r="478" spans="1:9" ht="12.75">
      <c r="A478" s="361"/>
      <c r="I478" s="30"/>
    </row>
    <row r="479" spans="1:9" ht="12.75">
      <c r="A479" s="361"/>
      <c r="I479" s="30"/>
    </row>
    <row r="480" spans="1:9" ht="12.75">
      <c r="A480" s="361"/>
      <c r="I480" s="30"/>
    </row>
    <row r="481" spans="1:9" ht="12.75">
      <c r="A481" s="361"/>
      <c r="I481" s="30"/>
    </row>
    <row r="482" spans="1:9" ht="12.75">
      <c r="A482" s="361"/>
      <c r="I482" s="30"/>
    </row>
    <row r="483" spans="1:9" ht="12.75">
      <c r="A483" s="361"/>
      <c r="I483" s="30"/>
    </row>
    <row r="484" spans="1:9" ht="12.75">
      <c r="A484" s="361"/>
      <c r="I484" s="30"/>
    </row>
    <row r="485" spans="1:9" ht="12.75">
      <c r="A485" s="361"/>
      <c r="I485" s="30"/>
    </row>
    <row r="486" spans="1:9" ht="12.75">
      <c r="A486" s="361"/>
      <c r="I486" s="30"/>
    </row>
    <row r="487" spans="1:9" ht="12.75">
      <c r="A487" s="361"/>
      <c r="I487" s="30"/>
    </row>
    <row r="488" spans="1:9" ht="12.75">
      <c r="A488" s="361"/>
      <c r="I488" s="30"/>
    </row>
    <row r="489" spans="1:9" ht="12.75">
      <c r="A489" s="361"/>
      <c r="I489" s="30"/>
    </row>
    <row r="490" spans="1:9" ht="12.75">
      <c r="A490" s="361"/>
      <c r="I490" s="30"/>
    </row>
    <row r="491" spans="1:9" ht="12.75">
      <c r="A491" s="361"/>
      <c r="I491" s="30"/>
    </row>
    <row r="492" spans="1:9" ht="12.75">
      <c r="A492" s="361"/>
      <c r="I492" s="30"/>
    </row>
    <row r="493" spans="1:9" ht="12.75">
      <c r="A493" s="361"/>
      <c r="I493" s="30"/>
    </row>
    <row r="494" spans="1:9" ht="12.75">
      <c r="A494" s="361"/>
      <c r="I494" s="30"/>
    </row>
    <row r="495" spans="1:9" ht="12.75">
      <c r="A495" s="361"/>
      <c r="I495" s="30"/>
    </row>
    <row r="496" spans="1:9" ht="12.75">
      <c r="A496" s="361"/>
      <c r="I496" s="30"/>
    </row>
    <row r="497" spans="1:9" ht="12.75">
      <c r="A497" s="361"/>
      <c r="I497" s="30"/>
    </row>
    <row r="498" spans="1:9" ht="12.75">
      <c r="A498" s="361"/>
      <c r="I498" s="30"/>
    </row>
    <row r="499" spans="1:9" ht="12.75">
      <c r="A499" s="361"/>
      <c r="I499" s="30"/>
    </row>
    <row r="500" spans="1:9" ht="12.75">
      <c r="A500" s="361"/>
      <c r="I500" s="30"/>
    </row>
    <row r="501" spans="1:9" ht="12.75">
      <c r="A501" s="361"/>
      <c r="I501" s="30"/>
    </row>
    <row r="502" spans="1:9" ht="12.75">
      <c r="A502" s="361"/>
      <c r="I502" s="30"/>
    </row>
    <row r="503" spans="1:9" ht="12.75">
      <c r="A503" s="361"/>
      <c r="I503" s="30"/>
    </row>
    <row r="504" spans="1:9" ht="12.75">
      <c r="A504" s="361"/>
      <c r="I504" s="30"/>
    </row>
    <row r="505" spans="1:9" ht="12.75">
      <c r="A505" s="361"/>
      <c r="I505" s="30"/>
    </row>
    <row r="506" spans="1:9" ht="12.75">
      <c r="A506" s="361"/>
      <c r="I506" s="30"/>
    </row>
    <row r="507" spans="1:9" ht="12.75">
      <c r="A507" s="361"/>
      <c r="I507" s="30"/>
    </row>
    <row r="508" spans="1:9" ht="12.75">
      <c r="A508" s="361"/>
      <c r="I508" s="30"/>
    </row>
    <row r="509" spans="1:9" ht="12.75">
      <c r="A509" s="361"/>
      <c r="I509" s="30"/>
    </row>
    <row r="510" spans="1:9" ht="12.75">
      <c r="A510" s="361"/>
      <c r="I510" s="30"/>
    </row>
    <row r="511" spans="1:9" ht="12.75">
      <c r="A511" s="361"/>
      <c r="I511" s="30"/>
    </row>
    <row r="512" spans="1:9" ht="12.75">
      <c r="A512" s="361"/>
      <c r="I512" s="30"/>
    </row>
    <row r="513" spans="1:9" ht="12.75">
      <c r="A513" s="361"/>
      <c r="I513" s="30"/>
    </row>
    <row r="514" spans="1:9" ht="12.75">
      <c r="A514" s="361"/>
      <c r="I514" s="30"/>
    </row>
    <row r="515" spans="1:9" ht="12.75">
      <c r="A515" s="361"/>
      <c r="I515" s="30"/>
    </row>
    <row r="516" spans="1:9" ht="12.75">
      <c r="A516" s="361"/>
      <c r="I516" s="30"/>
    </row>
    <row r="517" spans="1:9" ht="12.75">
      <c r="A517" s="361"/>
      <c r="I517" s="30"/>
    </row>
    <row r="518" spans="1:9" ht="12.75">
      <c r="A518" s="361"/>
      <c r="I518" s="30"/>
    </row>
    <row r="519" spans="1:9" ht="12.75">
      <c r="A519" s="361"/>
      <c r="I519" s="30"/>
    </row>
    <row r="520" spans="1:9" ht="12.75">
      <c r="A520" s="361"/>
      <c r="I520" s="30"/>
    </row>
    <row r="521" spans="1:9" ht="12.75">
      <c r="A521" s="361"/>
      <c r="I521" s="30"/>
    </row>
    <row r="522" spans="1:9" ht="12.75">
      <c r="A522" s="361"/>
      <c r="I522" s="30"/>
    </row>
    <row r="523" spans="1:9" ht="12.75">
      <c r="A523" s="361"/>
      <c r="I523" s="30"/>
    </row>
    <row r="524" spans="1:9" ht="12.75">
      <c r="A524" s="361"/>
      <c r="I524" s="30"/>
    </row>
    <row r="525" spans="1:9" ht="12.75">
      <c r="A525" s="361"/>
      <c r="I525" s="30"/>
    </row>
    <row r="526" spans="1:9" ht="12.75">
      <c r="A526" s="361"/>
      <c r="I526" s="30"/>
    </row>
    <row r="527" spans="1:9" ht="12.75">
      <c r="A527" s="361"/>
      <c r="I527" s="30"/>
    </row>
    <row r="528" spans="1:9" ht="12.75">
      <c r="A528" s="361"/>
      <c r="I528" s="30"/>
    </row>
    <row r="529" spans="1:9" ht="12.75">
      <c r="A529" s="361"/>
      <c r="I529" s="30"/>
    </row>
    <row r="530" spans="1:9" ht="12.75">
      <c r="A530" s="361"/>
      <c r="I530" s="30"/>
    </row>
    <row r="531" spans="1:9" ht="12.75">
      <c r="A531" s="361"/>
      <c r="I531" s="30"/>
    </row>
    <row r="532" spans="1:9" ht="12.75">
      <c r="A532" s="361"/>
      <c r="I532" s="30"/>
    </row>
    <row r="533" spans="1:9" ht="12.75">
      <c r="A533" s="361"/>
      <c r="I533" s="30"/>
    </row>
    <row r="534" spans="1:9" ht="12.75">
      <c r="A534" s="361"/>
      <c r="I534" s="30"/>
    </row>
    <row r="535" spans="1:9" ht="12.75">
      <c r="A535" s="361"/>
      <c r="I535" s="30"/>
    </row>
    <row r="536" spans="1:9" ht="12.75">
      <c r="A536" s="361"/>
      <c r="I536" s="30"/>
    </row>
    <row r="537" spans="1:9" ht="12.75">
      <c r="A537" s="361"/>
      <c r="I537" s="30"/>
    </row>
    <row r="538" spans="1:9" ht="12.75">
      <c r="A538" s="361"/>
      <c r="I538" s="30"/>
    </row>
    <row r="539" spans="1:9" ht="12.75">
      <c r="A539" s="361"/>
      <c r="I539" s="30"/>
    </row>
    <row r="540" spans="1:9" ht="12.75">
      <c r="A540" s="361"/>
      <c r="I540" s="30"/>
    </row>
    <row r="541" spans="1:9" ht="12.75">
      <c r="A541" s="361"/>
      <c r="I541" s="30"/>
    </row>
    <row r="542" spans="1:9" ht="12.75">
      <c r="A542" s="361"/>
      <c r="I542" s="30"/>
    </row>
    <row r="543" spans="1:9" ht="12.75">
      <c r="A543" s="361"/>
      <c r="I543" s="30"/>
    </row>
    <row r="544" spans="1:9" ht="12.75">
      <c r="A544" s="361"/>
      <c r="I544" s="30"/>
    </row>
    <row r="545" spans="1:9" ht="12.75">
      <c r="A545" s="361"/>
      <c r="I545" s="30"/>
    </row>
    <row r="546" spans="1:9" ht="12.75">
      <c r="A546" s="361"/>
      <c r="I546" s="30"/>
    </row>
    <row r="547" spans="1:9" ht="12.75">
      <c r="A547" s="361"/>
      <c r="I547" s="30"/>
    </row>
    <row r="548" spans="1:9" ht="12.75">
      <c r="A548" s="361"/>
      <c r="I548" s="30"/>
    </row>
    <row r="549" spans="1:9" ht="12.75">
      <c r="A549" s="361"/>
      <c r="I549" s="30"/>
    </row>
    <row r="550" spans="1:9" ht="12.75">
      <c r="A550" s="361"/>
      <c r="I550" s="30"/>
    </row>
    <row r="551" spans="1:9" ht="12.75">
      <c r="A551" s="361"/>
      <c r="I551" s="30"/>
    </row>
    <row r="552" spans="1:9" ht="12.75">
      <c r="A552" s="361"/>
      <c r="I552" s="30"/>
    </row>
    <row r="553" spans="1:9" ht="12.75">
      <c r="A553" s="361"/>
      <c r="I553" s="30"/>
    </row>
    <row r="554" spans="1:9" ht="12.75">
      <c r="A554" s="361"/>
      <c r="I554" s="30"/>
    </row>
    <row r="555" spans="1:9" ht="12.75">
      <c r="A555" s="361"/>
      <c r="I555" s="30"/>
    </row>
    <row r="556" spans="1:9" ht="12.75">
      <c r="A556" s="361"/>
      <c r="I556" s="30"/>
    </row>
    <row r="557" spans="1:9" ht="12.75">
      <c r="A557" s="361"/>
      <c r="I557" s="30"/>
    </row>
    <row r="558" spans="1:9" ht="12.75">
      <c r="A558" s="361"/>
      <c r="I558" s="30"/>
    </row>
    <row r="559" spans="1:9" ht="12.75">
      <c r="A559" s="361"/>
      <c r="I559" s="30"/>
    </row>
    <row r="560" spans="1:9" ht="12.75">
      <c r="A560" s="361"/>
      <c r="I560" s="30"/>
    </row>
    <row r="561" spans="1:9" ht="12.75">
      <c r="A561" s="361"/>
      <c r="I561" s="30"/>
    </row>
    <row r="562" spans="1:9" ht="12.75">
      <c r="A562" s="361"/>
      <c r="I562" s="30"/>
    </row>
    <row r="563" spans="1:9" ht="12.75">
      <c r="A563" s="361"/>
      <c r="I563" s="30"/>
    </row>
    <row r="564" spans="1:9" ht="12.75">
      <c r="A564" s="361"/>
      <c r="I564" s="30"/>
    </row>
    <row r="565" spans="1:9" ht="12.75">
      <c r="A565" s="361"/>
      <c r="I565" s="30"/>
    </row>
    <row r="566" spans="1:9" ht="12.75">
      <c r="A566" s="361"/>
      <c r="I566" s="30"/>
    </row>
    <row r="567" spans="1:9" ht="12.75">
      <c r="A567" s="361"/>
      <c r="I567" s="30"/>
    </row>
    <row r="568" spans="1:9" ht="12.75">
      <c r="A568" s="361"/>
      <c r="I568" s="30"/>
    </row>
    <row r="569" spans="1:9" ht="12.75">
      <c r="A569" s="361"/>
      <c r="I569" s="30"/>
    </row>
    <row r="570" spans="1:9" ht="12.75">
      <c r="A570" s="361"/>
      <c r="I570" s="30"/>
    </row>
    <row r="571" spans="1:9" ht="12.75">
      <c r="A571" s="361"/>
      <c r="I571" s="30"/>
    </row>
    <row r="572" spans="1:9" ht="12.75">
      <c r="A572" s="361"/>
      <c r="I572" s="30"/>
    </row>
    <row r="573" spans="1:9" ht="12.75">
      <c r="A573" s="361"/>
      <c r="I573" s="30"/>
    </row>
    <row r="574" spans="1:9" ht="12.75">
      <c r="A574" s="361"/>
      <c r="I574" s="30"/>
    </row>
    <row r="575" spans="1:9" ht="12.75">
      <c r="A575" s="361"/>
      <c r="I575" s="30"/>
    </row>
    <row r="576" spans="1:9" ht="12.75">
      <c r="A576" s="361"/>
      <c r="I576" s="30"/>
    </row>
    <row r="577" spans="1:9" ht="12.75">
      <c r="A577" s="361"/>
      <c r="I577" s="30"/>
    </row>
    <row r="578" spans="1:9" ht="12.75">
      <c r="A578" s="361"/>
      <c r="I578" s="30"/>
    </row>
    <row r="579" spans="1:9" ht="12.75">
      <c r="A579" s="361"/>
      <c r="I579" s="30"/>
    </row>
    <row r="580" spans="1:9" ht="12.75">
      <c r="A580" s="361"/>
      <c r="I580" s="30"/>
    </row>
    <row r="581" spans="1:9" ht="12.75">
      <c r="A581" s="361"/>
      <c r="I581" s="30"/>
    </row>
    <row r="582" spans="1:9" ht="12.75">
      <c r="A582" s="361"/>
      <c r="I582" s="30"/>
    </row>
    <row r="583" spans="1:9" ht="12.75">
      <c r="A583" s="361"/>
      <c r="I583" s="30"/>
    </row>
    <row r="584" spans="1:9" ht="12.75">
      <c r="A584" s="361"/>
      <c r="I584" s="30"/>
    </row>
    <row r="585" spans="1:9" ht="12.75">
      <c r="A585" s="361"/>
      <c r="I585" s="30"/>
    </row>
    <row r="586" spans="1:9" ht="12.75">
      <c r="A586" s="361"/>
      <c r="I586" s="30"/>
    </row>
    <row r="587" spans="1:9" ht="12.75">
      <c r="A587" s="361"/>
      <c r="I587" s="30"/>
    </row>
    <row r="588" spans="1:9" ht="12.75">
      <c r="A588" s="361"/>
      <c r="I588" s="30"/>
    </row>
    <row r="589" spans="1:9" ht="12.75">
      <c r="A589" s="361"/>
      <c r="I589" s="30"/>
    </row>
    <row r="590" spans="1:9" ht="12.75">
      <c r="A590" s="361"/>
      <c r="I590" s="30"/>
    </row>
    <row r="591" spans="1:9" ht="12.75">
      <c r="A591" s="361"/>
      <c r="I591" s="30"/>
    </row>
    <row r="592" spans="1:9" ht="12.75">
      <c r="A592" s="361"/>
      <c r="I592" s="30"/>
    </row>
    <row r="593" spans="1:9" ht="12.75">
      <c r="A593" s="361"/>
      <c r="I593" s="30"/>
    </row>
    <row r="594" spans="1:9" ht="12.75">
      <c r="A594" s="361"/>
      <c r="I594" s="30"/>
    </row>
    <row r="595" spans="1:9" ht="12.75">
      <c r="A595" s="361"/>
      <c r="I595" s="30"/>
    </row>
    <row r="596" spans="1:9" ht="12.75">
      <c r="A596" s="361"/>
      <c r="I596" s="30"/>
    </row>
    <row r="597" spans="1:9" ht="12.75">
      <c r="A597" s="361"/>
      <c r="I597" s="30"/>
    </row>
    <row r="598" spans="1:9" ht="12.75">
      <c r="A598" s="361"/>
      <c r="I598" s="30"/>
    </row>
    <row r="599" spans="1:9" ht="12.75">
      <c r="A599" s="361"/>
      <c r="I599" s="30"/>
    </row>
    <row r="600" spans="1:9" ht="12.75">
      <c r="A600" s="361"/>
      <c r="I600" s="30"/>
    </row>
    <row r="601" spans="1:9" ht="12.75">
      <c r="A601" s="361"/>
      <c r="I601" s="30"/>
    </row>
    <row r="602" spans="1:9" ht="12.75">
      <c r="A602" s="361"/>
      <c r="I602" s="30"/>
    </row>
    <row r="603" spans="1:9" ht="12.75">
      <c r="A603" s="361"/>
      <c r="I603" s="30"/>
    </row>
    <row r="604" spans="1:9" ht="12.75">
      <c r="A604" s="361"/>
      <c r="I604" s="30"/>
    </row>
    <row r="605" spans="1:9" ht="12.75">
      <c r="A605" s="361"/>
      <c r="I605" s="30"/>
    </row>
    <row r="606" spans="1:9" ht="12.75">
      <c r="A606" s="361"/>
      <c r="I606" s="30"/>
    </row>
    <row r="607" spans="1:9" ht="12.75">
      <c r="A607" s="361"/>
      <c r="I607" s="30"/>
    </row>
    <row r="608" spans="1:9" ht="12.75">
      <c r="A608" s="361"/>
      <c r="I608" s="30"/>
    </row>
    <row r="609" spans="1:9" ht="12.75">
      <c r="A609" s="361"/>
      <c r="I609" s="30"/>
    </row>
    <row r="610" spans="1:9" ht="12.75">
      <c r="A610" s="361"/>
      <c r="I610" s="30"/>
    </row>
    <row r="611" spans="1:9" ht="12.75">
      <c r="A611" s="361"/>
      <c r="I611" s="30"/>
    </row>
    <row r="612" spans="1:9" ht="12.75">
      <c r="A612" s="361"/>
      <c r="I612" s="30"/>
    </row>
    <row r="613" spans="1:9" ht="12.75">
      <c r="A613" s="361"/>
      <c r="I613" s="30"/>
    </row>
    <row r="614" spans="1:9" ht="12.75">
      <c r="A614" s="361"/>
      <c r="I614" s="30"/>
    </row>
    <row r="615" spans="1:9" ht="12.75">
      <c r="A615" s="361"/>
      <c r="I615" s="30"/>
    </row>
    <row r="616" spans="1:9" ht="12.75">
      <c r="A616" s="361"/>
      <c r="I616" s="30"/>
    </row>
    <row r="617" spans="1:9" ht="12.75">
      <c r="A617" s="361"/>
      <c r="I617" s="30"/>
    </row>
    <row r="618" spans="1:9" ht="12.75">
      <c r="A618" s="361"/>
      <c r="I618" s="30"/>
    </row>
    <row r="619" spans="1:9" ht="12.75">
      <c r="A619" s="361"/>
      <c r="I619" s="30"/>
    </row>
    <row r="620" spans="1:9" ht="12.75">
      <c r="A620" s="361"/>
      <c r="I620" s="30"/>
    </row>
    <row r="621" spans="1:9" ht="12.75">
      <c r="A621" s="361"/>
      <c r="I621" s="30"/>
    </row>
    <row r="622" spans="1:9" ht="12.75">
      <c r="A622" s="361"/>
      <c r="I622" s="30"/>
    </row>
    <row r="623" spans="1:9" ht="12.75">
      <c r="A623" s="361"/>
      <c r="I623" s="30"/>
    </row>
    <row r="624" spans="1:9" ht="12.75">
      <c r="A624" s="361"/>
      <c r="I624" s="30"/>
    </row>
    <row r="625" spans="1:9" ht="12.75">
      <c r="A625" s="361"/>
      <c r="I625" s="30"/>
    </row>
    <row r="626" spans="1:9" ht="12.75">
      <c r="A626" s="361"/>
      <c r="I626" s="30"/>
    </row>
    <row r="627" spans="1:9" ht="12.75">
      <c r="A627" s="361"/>
      <c r="I627" s="30"/>
    </row>
    <row r="628" spans="1:9" ht="12.75">
      <c r="A628" s="361"/>
      <c r="I628" s="30"/>
    </row>
    <row r="629" spans="1:9" ht="12.75">
      <c r="A629" s="361"/>
      <c r="I629" s="30"/>
    </row>
    <row r="630" spans="1:9" ht="12.75">
      <c r="A630" s="361"/>
      <c r="I630" s="30"/>
    </row>
    <row r="631" spans="1:9" ht="12.75">
      <c r="A631" s="361"/>
      <c r="I631" s="30"/>
    </row>
    <row r="632" spans="1:9" ht="12.75">
      <c r="A632" s="361"/>
      <c r="I632" s="30"/>
    </row>
    <row r="633" spans="1:9" ht="12.75">
      <c r="A633" s="361"/>
      <c r="I633" s="30"/>
    </row>
    <row r="634" spans="1:9" ht="12.75">
      <c r="A634" s="361"/>
      <c r="I634" s="30"/>
    </row>
    <row r="635" spans="1:9" ht="12.75">
      <c r="A635" s="361"/>
      <c r="I635" s="30"/>
    </row>
    <row r="636" spans="1:9" ht="12.75">
      <c r="A636" s="361"/>
      <c r="I636" s="30"/>
    </row>
    <row r="637" spans="1:9" ht="12.75">
      <c r="A637" s="361"/>
      <c r="I637" s="30"/>
    </row>
    <row r="638" spans="1:9" ht="12.75">
      <c r="A638" s="361"/>
      <c r="I638" s="30"/>
    </row>
    <row r="639" spans="1:9" ht="12.75">
      <c r="A639" s="361"/>
      <c r="I639" s="30"/>
    </row>
    <row r="640" spans="1:9" ht="12.75">
      <c r="A640" s="361"/>
      <c r="I640" s="30"/>
    </row>
    <row r="641" spans="1:9" ht="12.75">
      <c r="A641" s="361"/>
      <c r="I641" s="30"/>
    </row>
    <row r="642" spans="1:9" ht="12.75">
      <c r="A642" s="361"/>
      <c r="I642" s="30"/>
    </row>
    <row r="643" spans="1:9" ht="12.75">
      <c r="A643" s="361"/>
      <c r="I643" s="30"/>
    </row>
    <row r="644" spans="1:9" ht="12.75">
      <c r="A644" s="361"/>
      <c r="I644" s="30"/>
    </row>
    <row r="645" spans="1:9" ht="12.75">
      <c r="A645" s="361"/>
      <c r="I645" s="30"/>
    </row>
    <row r="646" spans="1:9" ht="12.75">
      <c r="A646" s="361"/>
      <c r="I646" s="30"/>
    </row>
    <row r="647" spans="1:9" ht="12.75">
      <c r="A647" s="361"/>
      <c r="I647" s="30"/>
    </row>
    <row r="648" spans="1:9" ht="12.75">
      <c r="A648" s="361"/>
      <c r="I648" s="30"/>
    </row>
    <row r="649" spans="1:9" ht="12.75">
      <c r="A649" s="361"/>
      <c r="I649" s="30"/>
    </row>
    <row r="650" spans="1:9" ht="12.75">
      <c r="A650" s="361"/>
      <c r="I650" s="30"/>
    </row>
    <row r="651" spans="1:9" ht="12.75">
      <c r="A651" s="361"/>
      <c r="I651" s="30"/>
    </row>
    <row r="652" spans="1:9" ht="12.75">
      <c r="A652" s="361"/>
      <c r="I652" s="30"/>
    </row>
    <row r="653" spans="1:9" ht="12.75">
      <c r="A653" s="361"/>
      <c r="I653" s="30"/>
    </row>
    <row r="654" spans="1:9" ht="12.75">
      <c r="A654" s="361"/>
      <c r="I654" s="30"/>
    </row>
    <row r="655" spans="1:9" ht="12.75">
      <c r="A655" s="361"/>
      <c r="I655" s="30"/>
    </row>
    <row r="656" spans="1:9" ht="12.75">
      <c r="A656" s="361"/>
      <c r="I656" s="30"/>
    </row>
    <row r="657" spans="1:9" ht="12.75">
      <c r="A657" s="361"/>
      <c r="I657" s="30"/>
    </row>
    <row r="658" spans="1:9" ht="12.75">
      <c r="A658" s="361"/>
      <c r="I658" s="30"/>
    </row>
    <row r="659" spans="1:9" ht="12.75">
      <c r="A659" s="361"/>
      <c r="I659" s="30"/>
    </row>
    <row r="660" spans="1:9" ht="12.75">
      <c r="A660" s="361"/>
      <c r="I660" s="30"/>
    </row>
    <row r="661" spans="1:9" ht="12.75">
      <c r="A661" s="361"/>
      <c r="I661" s="30"/>
    </row>
    <row r="662" spans="1:9" ht="12.75">
      <c r="A662" s="361"/>
      <c r="I662" s="30"/>
    </row>
    <row r="663" spans="1:9" ht="12.75">
      <c r="A663" s="361"/>
      <c r="I663" s="30"/>
    </row>
    <row r="664" spans="1:9" ht="12.75">
      <c r="A664" s="361"/>
      <c r="I664" s="30"/>
    </row>
    <row r="665" spans="1:9" ht="12.75">
      <c r="A665" s="361"/>
      <c r="I665" s="30"/>
    </row>
    <row r="666" spans="1:9" ht="12.75">
      <c r="A666" s="361"/>
      <c r="I666" s="30"/>
    </row>
    <row r="667" spans="1:9" ht="12.75">
      <c r="A667" s="361"/>
      <c r="I667" s="30"/>
    </row>
    <row r="668" spans="1:9" ht="12.75">
      <c r="A668" s="361"/>
      <c r="I668" s="30"/>
    </row>
    <row r="669" spans="1:9" ht="12.75">
      <c r="A669" s="361"/>
      <c r="I669" s="30"/>
    </row>
    <row r="670" spans="1:9" ht="12.75">
      <c r="A670" s="361"/>
      <c r="I670" s="30"/>
    </row>
    <row r="671" spans="1:9" ht="12.75">
      <c r="A671" s="361"/>
      <c r="I671" s="30"/>
    </row>
    <row r="672" spans="1:9" ht="12.75">
      <c r="A672" s="361"/>
      <c r="I672" s="30"/>
    </row>
    <row r="673" spans="1:9" ht="12.75">
      <c r="A673" s="361"/>
      <c r="I673" s="30"/>
    </row>
    <row r="674" spans="1:9" ht="12.75">
      <c r="A674" s="361"/>
      <c r="I674" s="30"/>
    </row>
    <row r="675" spans="1:9" ht="12.75">
      <c r="A675" s="361"/>
      <c r="I675" s="30"/>
    </row>
    <row r="676" spans="1:9" ht="12.75">
      <c r="A676" s="361"/>
      <c r="I676" s="30"/>
    </row>
    <row r="677" spans="1:9" ht="12.75">
      <c r="A677" s="361"/>
      <c r="I677" s="30"/>
    </row>
    <row r="678" spans="1:9" ht="12.75">
      <c r="A678" s="361"/>
      <c r="I678" s="30"/>
    </row>
    <row r="679" spans="1:9" ht="12.75">
      <c r="A679" s="361"/>
      <c r="I679" s="30"/>
    </row>
    <row r="680" spans="1:9" ht="12.75">
      <c r="A680" s="361"/>
      <c r="I680" s="30"/>
    </row>
    <row r="681" spans="1:9" ht="12.75">
      <c r="A681" s="361"/>
      <c r="I681" s="30"/>
    </row>
    <row r="682" spans="1:9" ht="12.75">
      <c r="A682" s="361"/>
      <c r="I682" s="30"/>
    </row>
    <row r="683" spans="1:9" ht="12.75">
      <c r="A683" s="361"/>
      <c r="I683" s="30"/>
    </row>
    <row r="684" spans="1:9" ht="12.75">
      <c r="A684" s="361"/>
      <c r="I684" s="30"/>
    </row>
    <row r="685" spans="1:9" ht="12.75">
      <c r="A685" s="361"/>
      <c r="I685" s="30"/>
    </row>
    <row r="686" spans="1:9" ht="12.75">
      <c r="A686" s="361"/>
      <c r="I686" s="30"/>
    </row>
    <row r="687" spans="1:9" ht="12.75">
      <c r="A687" s="361"/>
      <c r="I687" s="30"/>
    </row>
    <row r="688" spans="1:9" ht="12.75">
      <c r="A688" s="361"/>
      <c r="I688" s="30"/>
    </row>
    <row r="689" spans="1:9" ht="12.75">
      <c r="A689" s="361"/>
      <c r="I689" s="30"/>
    </row>
    <row r="690" spans="1:9" ht="12.75">
      <c r="A690" s="361"/>
      <c r="I690" s="30"/>
    </row>
    <row r="691" spans="1:9" ht="12.75">
      <c r="A691" s="361"/>
      <c r="I691" s="30"/>
    </row>
    <row r="692" spans="1:9" ht="12.75">
      <c r="A692" s="361"/>
      <c r="I692" s="30"/>
    </row>
    <row r="693" spans="1:9" ht="12.75">
      <c r="A693" s="361"/>
      <c r="I693" s="30"/>
    </row>
    <row r="694" spans="1:9" ht="12.75">
      <c r="A694" s="361"/>
      <c r="I694" s="30"/>
    </row>
    <row r="695" spans="1:9" ht="12.75">
      <c r="A695" s="361"/>
      <c r="I695" s="30"/>
    </row>
    <row r="696" spans="1:9" ht="12.75">
      <c r="A696" s="361"/>
      <c r="I696" s="30"/>
    </row>
    <row r="697" spans="1:9" ht="12.75">
      <c r="A697" s="361"/>
      <c r="I697" s="30"/>
    </row>
    <row r="698" spans="1:9" ht="12.75">
      <c r="A698" s="361"/>
      <c r="I698" s="30"/>
    </row>
    <row r="699" spans="1:9" ht="12.75">
      <c r="A699" s="361"/>
      <c r="I699" s="30"/>
    </row>
    <row r="700" spans="1:9" ht="12.75">
      <c r="A700" s="361"/>
      <c r="I700" s="30"/>
    </row>
    <row r="701" spans="1:9" ht="12.75">
      <c r="A701" s="361"/>
      <c r="I701" s="30"/>
    </row>
    <row r="702" spans="1:9" ht="12.75">
      <c r="A702" s="361"/>
      <c r="I702" s="30"/>
    </row>
    <row r="703" spans="1:9" ht="12.75">
      <c r="A703" s="361"/>
      <c r="I703" s="30"/>
    </row>
    <row r="704" spans="1:9" ht="12.75">
      <c r="A704" s="361"/>
      <c r="I704" s="30"/>
    </row>
    <row r="705" spans="1:9" ht="12.75">
      <c r="A705" s="361"/>
      <c r="I705" s="30"/>
    </row>
    <row r="706" spans="1:9" ht="12.75">
      <c r="A706" s="361"/>
      <c r="I706" s="30"/>
    </row>
    <row r="707" spans="1:9" ht="12.75">
      <c r="A707" s="361"/>
      <c r="I707" s="30"/>
    </row>
    <row r="708" spans="1:9" ht="12.75">
      <c r="A708" s="361"/>
      <c r="I708" s="30"/>
    </row>
    <row r="709" spans="1:9" ht="12.75">
      <c r="A709" s="361"/>
      <c r="I709" s="30"/>
    </row>
    <row r="710" spans="1:9" ht="12.75">
      <c r="A710" s="361"/>
      <c r="I710" s="30"/>
    </row>
    <row r="711" spans="1:9" ht="12.75">
      <c r="A711" s="361"/>
      <c r="I711" s="30"/>
    </row>
    <row r="712" spans="1:9" ht="12.75">
      <c r="A712" s="361"/>
      <c r="I712" s="30"/>
    </row>
    <row r="713" spans="1:9" ht="12.75">
      <c r="A713" s="361"/>
      <c r="I713" s="30"/>
    </row>
    <row r="714" spans="1:9" ht="12.75">
      <c r="A714" s="361"/>
      <c r="I714" s="30"/>
    </row>
    <row r="715" spans="1:9" ht="12.75">
      <c r="A715" s="361"/>
      <c r="I715" s="30"/>
    </row>
    <row r="716" spans="1:9" ht="12.75">
      <c r="A716" s="361"/>
      <c r="I716" s="30"/>
    </row>
    <row r="717" spans="1:9" ht="12.75">
      <c r="A717" s="361"/>
      <c r="I717" s="30"/>
    </row>
    <row r="718" spans="1:9" ht="12.75">
      <c r="A718" s="361"/>
      <c r="I718" s="30"/>
    </row>
    <row r="719" spans="1:9" ht="12.75">
      <c r="A719" s="361"/>
      <c r="I719" s="30"/>
    </row>
    <row r="720" spans="1:9" ht="12.75">
      <c r="A720" s="361"/>
      <c r="I720" s="30"/>
    </row>
    <row r="721" spans="1:9" ht="12.75">
      <c r="A721" s="361"/>
      <c r="I721" s="30"/>
    </row>
    <row r="722" spans="1:9" ht="12.75">
      <c r="A722" s="361"/>
      <c r="I722" s="30"/>
    </row>
    <row r="723" spans="1:9" ht="12.75">
      <c r="A723" s="361"/>
      <c r="I723" s="30"/>
    </row>
    <row r="724" spans="1:9" ht="12.75">
      <c r="A724" s="361"/>
      <c r="I724" s="30"/>
    </row>
    <row r="725" spans="1:9" ht="12.75">
      <c r="A725" s="361"/>
      <c r="I725" s="30"/>
    </row>
    <row r="726" spans="1:9" ht="12.75">
      <c r="A726" s="361"/>
      <c r="I726" s="30"/>
    </row>
    <row r="727" spans="1:9" ht="12.75">
      <c r="A727" s="361"/>
      <c r="I727" s="30"/>
    </row>
    <row r="728" spans="1:9" ht="12.75">
      <c r="A728" s="361"/>
      <c r="I728" s="30"/>
    </row>
    <row r="729" spans="1:9" ht="12.75">
      <c r="A729" s="361"/>
      <c r="I729" s="30"/>
    </row>
    <row r="730" spans="1:9" ht="12.75">
      <c r="A730" s="361"/>
      <c r="I730" s="30"/>
    </row>
    <row r="731" spans="1:9" ht="12.75">
      <c r="A731" s="361"/>
      <c r="I731" s="30"/>
    </row>
    <row r="732" spans="1:9" ht="12.75">
      <c r="A732" s="361"/>
      <c r="I732" s="30"/>
    </row>
    <row r="733" spans="1:9" ht="12.75">
      <c r="A733" s="361"/>
      <c r="I733" s="30"/>
    </row>
    <row r="734" spans="1:9" ht="12.75">
      <c r="A734" s="361"/>
      <c r="I734" s="30"/>
    </row>
    <row r="735" spans="1:9" ht="12.75">
      <c r="A735" s="361"/>
      <c r="I735" s="30"/>
    </row>
    <row r="736" spans="1:9" ht="12.75">
      <c r="A736" s="361"/>
      <c r="I736" s="30"/>
    </row>
    <row r="737" spans="1:9" ht="12.75">
      <c r="A737" s="361"/>
      <c r="I737" s="30"/>
    </row>
    <row r="738" spans="1:9" ht="12.75">
      <c r="A738" s="361"/>
      <c r="I738" s="30"/>
    </row>
    <row r="739" spans="1:9" ht="12.75">
      <c r="A739" s="361"/>
      <c r="I739" s="30"/>
    </row>
    <row r="740" spans="1:9" ht="12.75">
      <c r="A740" s="361"/>
      <c r="I740" s="30"/>
    </row>
    <row r="741" spans="1:9" ht="12.75">
      <c r="A741" s="361"/>
      <c r="I741" s="30"/>
    </row>
    <row r="742" spans="1:9" ht="12.75">
      <c r="A742" s="361"/>
      <c r="I742" s="30"/>
    </row>
    <row r="743" spans="1:9" ht="12.75">
      <c r="A743" s="361"/>
      <c r="I743" s="30"/>
    </row>
    <row r="744" spans="1:9" ht="12.75">
      <c r="A744" s="361"/>
      <c r="I744" s="30"/>
    </row>
    <row r="745" spans="1:9" ht="12.75">
      <c r="A745" s="361"/>
      <c r="I745" s="30"/>
    </row>
    <row r="746" spans="1:9" ht="12.75">
      <c r="A746" s="361"/>
      <c r="I746" s="30"/>
    </row>
    <row r="747" spans="1:9" ht="12.75">
      <c r="A747" s="361"/>
      <c r="I747" s="30"/>
    </row>
    <row r="748" spans="1:9" ht="12.75">
      <c r="A748" s="361"/>
      <c r="I748" s="30"/>
    </row>
    <row r="749" spans="1:9" ht="12.75">
      <c r="A749" s="361"/>
      <c r="I749" s="30"/>
    </row>
    <row r="750" spans="1:9" ht="12.75">
      <c r="A750" s="361"/>
      <c r="I750" s="30"/>
    </row>
    <row r="751" spans="1:9" ht="12.75">
      <c r="A751" s="361"/>
      <c r="I751" s="30"/>
    </row>
    <row r="752" spans="1:9" ht="12.75">
      <c r="A752" s="361"/>
      <c r="I752" s="30"/>
    </row>
    <row r="753" spans="1:9" ht="12.75">
      <c r="A753" s="361"/>
      <c r="I753" s="30"/>
    </row>
    <row r="754" spans="1:9" ht="12.75">
      <c r="A754" s="361"/>
      <c r="I754" s="30"/>
    </row>
    <row r="755" spans="1:9" ht="12.75">
      <c r="A755" s="361"/>
      <c r="I755" s="30"/>
    </row>
    <row r="756" spans="1:9" ht="12.75">
      <c r="A756" s="361"/>
      <c r="I756" s="30"/>
    </row>
    <row r="757" spans="1:9" ht="12.75">
      <c r="A757" s="361"/>
      <c r="I757" s="30"/>
    </row>
    <row r="758" spans="1:9" ht="12.75">
      <c r="A758" s="361"/>
      <c r="I758" s="30"/>
    </row>
    <row r="759" spans="1:9" ht="12.75">
      <c r="A759" s="361"/>
      <c r="I759" s="30"/>
    </row>
    <row r="760" spans="1:9" ht="12.75">
      <c r="A760" s="361"/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</sheetData>
  <mergeCells count="37">
    <mergeCell ref="A404:C404"/>
    <mergeCell ref="A405:C405"/>
    <mergeCell ref="A398:C398"/>
    <mergeCell ref="A401:C401"/>
    <mergeCell ref="A402:C402"/>
    <mergeCell ref="A403:C403"/>
    <mergeCell ref="A299:A305"/>
    <mergeCell ref="A324:A330"/>
    <mergeCell ref="A345:A351"/>
    <mergeCell ref="A375:A381"/>
    <mergeCell ref="A286:C286"/>
    <mergeCell ref="A293:L293"/>
    <mergeCell ref="A294:L294"/>
    <mergeCell ref="A295:L295"/>
    <mergeCell ref="A251:A253"/>
    <mergeCell ref="A259:A260"/>
    <mergeCell ref="A266:A268"/>
    <mergeCell ref="A272:A275"/>
    <mergeCell ref="A223:A224"/>
    <mergeCell ref="A228:A229"/>
    <mergeCell ref="A235:A237"/>
    <mergeCell ref="A246:A250"/>
    <mergeCell ref="A169:A171"/>
    <mergeCell ref="A176:A178"/>
    <mergeCell ref="A185:A189"/>
    <mergeCell ref="A193:A195"/>
    <mergeCell ref="A120:A121"/>
    <mergeCell ref="A133:A134"/>
    <mergeCell ref="A139:A142"/>
    <mergeCell ref="A161:A165"/>
    <mergeCell ref="A37:C37"/>
    <mergeCell ref="A81:A89"/>
    <mergeCell ref="A106:A114"/>
    <mergeCell ref="A1:L1"/>
    <mergeCell ref="E3:G3"/>
    <mergeCell ref="I3:K3"/>
    <mergeCell ref="A6:A19"/>
  </mergeCells>
  <printOptions/>
  <pageMargins left="0.75" right="0.75" top="1" bottom="1" header="0.4921259845" footer="0.4921259845"/>
  <pageSetup fitToHeight="8" fitToWidth="1"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 Svätý Jur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Mariana Fiamová</dc:creator>
  <cp:keywords/>
  <dc:description/>
  <cp:lastModifiedBy>Ing. Mariana Fiamová</cp:lastModifiedBy>
  <cp:lastPrinted>2007-11-22T15:32:34Z</cp:lastPrinted>
  <dcterms:created xsi:type="dcterms:W3CDTF">2007-11-22T15:11:54Z</dcterms:created>
  <dcterms:modified xsi:type="dcterms:W3CDTF">2007-11-22T15:33:16Z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